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170" yWindow="-15" windowWidth="16695" windowHeight="10320"/>
  </bookViews>
  <sheets>
    <sheet name="Instructions" sheetId="2" r:id="rId1"/>
    <sheet name="Calculator" sheetId="1" r:id="rId2"/>
    <sheet name="Leave Alone" sheetId="3" state="hidden" r:id="rId3"/>
  </sheets>
  <definedNames>
    <definedName name="_xlnm.Print_Area" localSheetId="1">Calculator!$A$1:$M$28</definedName>
    <definedName name="_xlnm.Print_Area" localSheetId="0">Instructions!$B$1:$S$46</definedName>
  </definedNames>
  <calcPr calcId="125725"/>
</workbook>
</file>

<file path=xl/calcChain.xml><?xml version="1.0" encoding="utf-8"?>
<calcChain xmlns="http://schemas.openxmlformats.org/spreadsheetml/2006/main">
  <c r="L20" i="1"/>
  <c r="L13" l="1"/>
  <c r="L6"/>
  <c r="M8"/>
  <c r="C32"/>
  <c r="M15"/>
  <c r="B22"/>
  <c r="B21"/>
  <c r="E7"/>
  <c r="G7"/>
  <c r="E8"/>
  <c r="G8"/>
  <c r="E9"/>
  <c r="G9"/>
  <c r="G6"/>
  <c r="E6"/>
  <c r="E22" l="1"/>
  <c r="E21"/>
  <c r="B10"/>
  <c r="B9"/>
  <c r="B8"/>
  <c r="B7"/>
  <c r="B6"/>
  <c r="D32" l="1"/>
  <c r="C26"/>
  <c r="C27" l="1"/>
  <c r="B29" s="1"/>
  <c r="G32"/>
  <c r="F32"/>
  <c r="H9"/>
  <c r="H7"/>
  <c r="H6"/>
  <c r="H8"/>
  <c r="F13"/>
  <c r="F14" s="1"/>
  <c r="H10" l="1"/>
  <c r="G10" s="1"/>
  <c r="C10" l="1"/>
  <c r="D26" s="1"/>
  <c r="E26" s="1"/>
  <c r="D10"/>
  <c r="D27" s="1"/>
  <c r="E10"/>
  <c r="B30" l="1"/>
  <c r="C33"/>
  <c r="E27"/>
  <c r="D33"/>
  <c r="G33" l="1"/>
  <c r="F33"/>
</calcChain>
</file>

<file path=xl/sharedStrings.xml><?xml version="1.0" encoding="utf-8"?>
<sst xmlns="http://schemas.openxmlformats.org/spreadsheetml/2006/main" count="56" uniqueCount="45">
  <si>
    <t>Magnitude</t>
  </si>
  <si>
    <t>Angle</t>
  </si>
  <si>
    <t>Rectangular</t>
  </si>
  <si>
    <t>miles</t>
  </si>
  <si>
    <t>-</t>
  </si>
  <si>
    <t>Real</t>
  </si>
  <si>
    <t>Imaginary</t>
  </si>
  <si>
    <t>Instructions:</t>
  </si>
  <si>
    <t>Mag</t>
  </si>
  <si>
    <t>per unit</t>
  </si>
  <si>
    <t>Polar Coordinates</t>
  </si>
  <si>
    <t>Relay Settings</t>
  </si>
  <si>
    <t>Calculated</t>
  </si>
  <si>
    <t>CTR</t>
  </si>
  <si>
    <t>PTR</t>
  </si>
  <si>
    <t>Line Impedance Calculator</t>
  </si>
  <si>
    <t>Ang</t>
  </si>
  <si>
    <t>OR</t>
  </si>
  <si>
    <t>LINE IMPEDANCE SETTINGS</t>
  </si>
  <si>
    <t>%</t>
  </si>
  <si>
    <t>Degrees</t>
  </si>
  <si>
    <t>Line Length</t>
  </si>
  <si>
    <t xml:space="preserve">                               Error</t>
  </si>
  <si>
    <t>Rectangular Coordinates</t>
  </si>
  <si>
    <t xml:space="preserve">                    Fault Location</t>
  </si>
  <si>
    <t>unitless</t>
  </si>
  <si>
    <t>Relay settings</t>
  </si>
  <si>
    <t>Calculated settings</t>
  </si>
  <si>
    <t>Schweitzer Engineering Laboratories, Inc.</t>
  </si>
  <si>
    <t>miles from S</t>
  </si>
  <si>
    <t>miles from R</t>
  </si>
  <si>
    <t xml:space="preserve">      RESULTS COMPARISON BOX</t>
  </si>
  <si>
    <t>Fault Location in pu (m)</t>
  </si>
  <si>
    <t>Error Tolerance - Angle</t>
  </si>
  <si>
    <t xml:space="preserve">Error Tolerance - Magnitude </t>
  </si>
  <si>
    <t>Disclaimer: This program is provided as is, without warranty, either expressed or implied. It does not purport to be free of errors. Therefore, its use is the sole responsibility of the user.</t>
  </si>
  <si>
    <r>
      <t xml:space="preserve">This program calculates the positive-, negative-, and zero-sequence line impedances using aligned voltage and current data from relays at each end of the line, as well as a known fault location, during a phase-to-ground fault.   </t>
    </r>
    <r>
      <rPr>
        <b/>
        <sz val="11"/>
        <color theme="1"/>
        <rFont val="Calibri"/>
        <family val="2"/>
        <scheme val="minor"/>
      </rPr>
      <t>The calculator can be found on the next tab.</t>
    </r>
  </si>
  <si>
    <t>1.  Select the symmetrical component network to be used (negative- or zero-sequence).</t>
  </si>
  <si>
    <t>2.  Insert Ix and Vx from Relay S at IxS and VxS, respectively (x = 0 or 2).</t>
  </si>
  <si>
    <t>3.  Insert Ix and Vx from Relay R at IxR and VxR, respectively (x = 0 or 2).</t>
  </si>
  <si>
    <t>4.  Insert the line length in miles, fault location in per unit, CT ratio, and PT ratio.</t>
  </si>
  <si>
    <t>5.  Insert the error tolerance for magnitude (%) and angle (degrees).</t>
  </si>
  <si>
    <t>6.  Insert the line impedance settings in polar or rectangular form.</t>
  </si>
  <si>
    <t>7.  Specify the line impedance format in the corresponding green rectangles.</t>
  </si>
  <si>
    <t>8.  The comparison box compares the relay settings with the calculated values and computes the error.</t>
  </si>
</sst>
</file>

<file path=xl/styles.xml><?xml version="1.0" encoding="utf-8"?>
<styleSheet xmlns="http://schemas.openxmlformats.org/spreadsheetml/2006/main">
  <fonts count="6">
    <font>
      <sz val="11"/>
      <color theme="1"/>
      <name val="Calibri"/>
      <family val="2"/>
      <scheme val="minor"/>
    </font>
    <font>
      <b/>
      <sz val="11"/>
      <color theme="1"/>
      <name val="Calibri"/>
      <family val="2"/>
      <scheme val="minor"/>
    </font>
    <font>
      <sz val="11"/>
      <name val="Calibri"/>
      <family val="2"/>
      <scheme val="minor"/>
    </font>
    <font>
      <sz val="11"/>
      <color theme="0"/>
      <name val="Calibri"/>
      <family val="2"/>
      <scheme val="minor"/>
    </font>
    <font>
      <sz val="8"/>
      <name val="Tahoma"/>
      <family val="2"/>
    </font>
    <font>
      <sz val="11"/>
      <color rgb="FFFF0000"/>
      <name val="Calibri"/>
      <family val="2"/>
      <scheme val="minor"/>
    </font>
  </fonts>
  <fills count="7">
    <fill>
      <patternFill patternType="none"/>
    </fill>
    <fill>
      <patternFill patternType="gray125"/>
    </fill>
    <fill>
      <patternFill patternType="solid">
        <fgColor rgb="FFFF0000"/>
        <bgColor indexed="64"/>
      </patternFill>
    </fill>
    <fill>
      <patternFill patternType="solid">
        <fgColor rgb="FFFFFFCC"/>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79998168889431442"/>
        <bgColor indexed="64"/>
      </patternFill>
    </fill>
  </fills>
  <borders count="2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cellStyleXfs>
  <cellXfs count="89">
    <xf numFmtId="0" fontId="0" fillId="0" borderId="0" xfId="0"/>
    <xf numFmtId="0" fontId="3" fillId="0" borderId="0" xfId="0" applyFont="1"/>
    <xf numFmtId="0" fontId="0" fillId="0" borderId="0" xfId="0" applyFont="1"/>
    <xf numFmtId="0" fontId="3" fillId="5" borderId="12" xfId="0" applyFont="1" applyFill="1" applyBorder="1" applyAlignment="1">
      <alignment horizontal="center"/>
    </xf>
    <xf numFmtId="0" fontId="3" fillId="0" borderId="12" xfId="0" applyFont="1" applyBorder="1"/>
    <xf numFmtId="0" fontId="3" fillId="5" borderId="12" xfId="0" applyFont="1" applyFill="1" applyBorder="1"/>
    <xf numFmtId="0" fontId="1" fillId="5" borderId="0" xfId="0" applyFont="1" applyFill="1" applyBorder="1" applyAlignment="1">
      <alignment vertical="top" wrapText="1"/>
    </xf>
    <xf numFmtId="0" fontId="0" fillId="5" borderId="0" xfId="0" applyFill="1" applyBorder="1"/>
    <xf numFmtId="0" fontId="1" fillId="5" borderId="0" xfId="0" applyFont="1" applyFill="1" applyBorder="1"/>
    <xf numFmtId="0" fontId="2" fillId="5" borderId="0" xfId="0" applyFont="1" applyFill="1" applyBorder="1"/>
    <xf numFmtId="0" fontId="0" fillId="5" borderId="0" xfId="0" applyFill="1"/>
    <xf numFmtId="0" fontId="2" fillId="5" borderId="0" xfId="0" applyFont="1" applyFill="1"/>
    <xf numFmtId="0" fontId="0" fillId="5" borderId="0" xfId="0" applyFill="1" applyBorder="1" applyAlignment="1">
      <alignment horizontal="center"/>
    </xf>
    <xf numFmtId="0" fontId="0" fillId="5" borderId="0" xfId="0" applyFill="1" applyBorder="1" applyAlignment="1">
      <alignment horizontal="left"/>
    </xf>
    <xf numFmtId="0" fontId="3" fillId="5" borderId="0" xfId="0" applyFont="1" applyFill="1" applyBorder="1" applyAlignment="1">
      <alignment horizontal="center"/>
    </xf>
    <xf numFmtId="0" fontId="3" fillId="5" borderId="0" xfId="0" applyFont="1" applyFill="1" applyBorder="1"/>
    <xf numFmtId="0" fontId="3" fillId="5" borderId="0" xfId="0" applyFont="1" applyFill="1"/>
    <xf numFmtId="0" fontId="5" fillId="5" borderId="0" xfId="0" applyFont="1" applyFill="1"/>
    <xf numFmtId="0" fontId="2" fillId="5" borderId="0" xfId="0" applyFont="1" applyFill="1" applyBorder="1" applyAlignment="1">
      <alignment horizontal="center"/>
    </xf>
    <xf numFmtId="0" fontId="0" fillId="4" borderId="0" xfId="0" applyFill="1"/>
    <xf numFmtId="0" fontId="0" fillId="5" borderId="0" xfId="0" applyFont="1" applyFill="1" applyBorder="1"/>
    <xf numFmtId="0" fontId="1" fillId="5" borderId="0" xfId="0" applyFont="1" applyFill="1" applyBorder="1" applyAlignment="1"/>
    <xf numFmtId="0" fontId="1" fillId="5" borderId="2" xfId="0" applyFont="1" applyFill="1" applyBorder="1" applyAlignment="1">
      <alignment vertical="top" wrapText="1"/>
    </xf>
    <xf numFmtId="0" fontId="0" fillId="6" borderId="9" xfId="0" applyFill="1" applyBorder="1" applyAlignment="1">
      <alignment vertical="center"/>
    </xf>
    <xf numFmtId="0" fontId="0" fillId="5" borderId="0" xfId="0" applyFill="1" applyAlignment="1">
      <alignment vertical="center"/>
    </xf>
    <xf numFmtId="0" fontId="0" fillId="6" borderId="9" xfId="0" applyFill="1" applyBorder="1" applyAlignment="1">
      <alignment horizontal="left" vertical="center"/>
    </xf>
    <xf numFmtId="0" fontId="0" fillId="6" borderId="9" xfId="0" applyFill="1" applyBorder="1" applyAlignment="1">
      <alignment horizontal="center" vertical="center"/>
    </xf>
    <xf numFmtId="0" fontId="0" fillId="4" borderId="9" xfId="0" applyFill="1" applyBorder="1" applyAlignment="1" applyProtection="1">
      <alignment horizontal="center" vertical="center"/>
      <protection locked="0"/>
    </xf>
    <xf numFmtId="0" fontId="0" fillId="5" borderId="0" xfId="0" applyFill="1" applyBorder="1" applyAlignment="1">
      <alignment vertical="center"/>
    </xf>
    <xf numFmtId="0" fontId="0" fillId="3" borderId="9" xfId="0" applyFill="1" applyBorder="1" applyAlignment="1">
      <alignment horizontal="center" vertical="center"/>
    </xf>
    <xf numFmtId="0" fontId="0" fillId="6" borderId="9" xfId="0" applyFont="1" applyFill="1" applyBorder="1" applyAlignment="1">
      <alignment horizontal="center" vertical="center"/>
    </xf>
    <xf numFmtId="0" fontId="2" fillId="4" borderId="9" xfId="0" applyFont="1" applyFill="1" applyBorder="1" applyAlignment="1" applyProtection="1">
      <alignment horizontal="center" vertical="center"/>
      <protection locked="0"/>
    </xf>
    <xf numFmtId="0" fontId="0" fillId="6" borderId="18" xfId="0" applyFill="1" applyBorder="1" applyAlignment="1">
      <alignment vertical="center"/>
    </xf>
    <xf numFmtId="0" fontId="0" fillId="6" borderId="14" xfId="0" applyFill="1" applyBorder="1" applyAlignment="1">
      <alignment horizontal="center" vertical="center"/>
    </xf>
    <xf numFmtId="0" fontId="0" fillId="6" borderId="18" xfId="0" applyFill="1" applyBorder="1" applyAlignment="1">
      <alignment horizontal="center" vertical="center"/>
    </xf>
    <xf numFmtId="0" fontId="0" fillId="6" borderId="21" xfId="0" applyFill="1" applyBorder="1" applyAlignment="1">
      <alignment horizontal="center" vertical="center"/>
    </xf>
    <xf numFmtId="0" fontId="0" fillId="3" borderId="22" xfId="0" applyFill="1" applyBorder="1" applyAlignment="1">
      <alignment horizontal="center" vertical="center"/>
    </xf>
    <xf numFmtId="0" fontId="0" fillId="6" borderId="20" xfId="0" applyFill="1" applyBorder="1" applyAlignment="1">
      <alignment horizontal="center" vertical="center"/>
    </xf>
    <xf numFmtId="0" fontId="0" fillId="6" borderId="25" xfId="0" applyFill="1" applyBorder="1" applyAlignment="1">
      <alignment horizontal="center" vertical="center"/>
    </xf>
    <xf numFmtId="0" fontId="1" fillId="5" borderId="0" xfId="0" applyFont="1" applyFill="1"/>
    <xf numFmtId="0" fontId="3" fillId="5" borderId="0" xfId="0" applyFont="1" applyFill="1" applyProtection="1"/>
    <xf numFmtId="0" fontId="3" fillId="5" borderId="0" xfId="0" applyFont="1" applyFill="1" applyProtection="1">
      <protection locked="0"/>
    </xf>
    <xf numFmtId="0" fontId="1" fillId="6" borderId="1" xfId="0" applyFont="1" applyFill="1" applyBorder="1" applyAlignment="1">
      <alignment horizontal="left"/>
    </xf>
    <xf numFmtId="0" fontId="1" fillId="6" borderId="2" xfId="0" applyFont="1" applyFill="1" applyBorder="1" applyAlignment="1">
      <alignment horizontal="left"/>
    </xf>
    <xf numFmtId="0" fontId="1" fillId="6" borderId="3" xfId="0" applyFont="1" applyFill="1" applyBorder="1" applyAlignment="1">
      <alignment horizontal="left"/>
    </xf>
    <xf numFmtId="0" fontId="1" fillId="5" borderId="1" xfId="0" applyFont="1" applyFill="1" applyBorder="1" applyAlignment="1">
      <alignment horizontal="center" vertical="top" wrapText="1"/>
    </xf>
    <xf numFmtId="0" fontId="1" fillId="5" borderId="2" xfId="0" applyFont="1" applyFill="1" applyBorder="1" applyAlignment="1">
      <alignment horizontal="center" vertical="top" wrapText="1"/>
    </xf>
    <xf numFmtId="0" fontId="1" fillId="5" borderId="3" xfId="0" applyFont="1" applyFill="1" applyBorder="1" applyAlignment="1">
      <alignment horizontal="center" vertical="top" wrapText="1"/>
    </xf>
    <xf numFmtId="0" fontId="1" fillId="5" borderId="4" xfId="0" applyFont="1" applyFill="1" applyBorder="1" applyAlignment="1">
      <alignment horizontal="center" vertical="top" wrapText="1"/>
    </xf>
    <xf numFmtId="0" fontId="1" fillId="5" borderId="0" xfId="0" applyFont="1" applyFill="1" applyBorder="1" applyAlignment="1">
      <alignment horizontal="center" vertical="top" wrapText="1"/>
    </xf>
    <xf numFmtId="0" fontId="1" fillId="5" borderId="5" xfId="0" applyFont="1" applyFill="1" applyBorder="1" applyAlignment="1">
      <alignment horizontal="center" vertical="top" wrapText="1"/>
    </xf>
    <xf numFmtId="0" fontId="1" fillId="5" borderId="6" xfId="0" applyFont="1" applyFill="1" applyBorder="1" applyAlignment="1">
      <alignment horizontal="center" vertical="top" wrapText="1"/>
    </xf>
    <xf numFmtId="0" fontId="1" fillId="5" borderId="7" xfId="0" applyFont="1" applyFill="1" applyBorder="1" applyAlignment="1">
      <alignment horizontal="center" vertical="top" wrapText="1"/>
    </xf>
    <xf numFmtId="0" fontId="1" fillId="5" borderId="8" xfId="0" applyFont="1" applyFill="1" applyBorder="1" applyAlignment="1">
      <alignment horizontal="center" vertical="top" wrapText="1"/>
    </xf>
    <xf numFmtId="0" fontId="0" fillId="6" borderId="6" xfId="0" applyFill="1" applyBorder="1" applyAlignment="1">
      <alignment horizontal="left" vertical="top" wrapText="1"/>
    </xf>
    <xf numFmtId="0" fontId="0" fillId="6" borderId="7" xfId="0" applyFont="1" applyFill="1" applyBorder="1" applyAlignment="1">
      <alignment horizontal="left" vertical="top" wrapText="1"/>
    </xf>
    <xf numFmtId="0" fontId="0" fillId="6" borderId="8" xfId="0" applyFont="1" applyFill="1" applyBorder="1" applyAlignment="1">
      <alignment horizontal="left" vertical="top" wrapText="1"/>
    </xf>
    <xf numFmtId="0" fontId="0" fillId="6" borderId="4" xfId="0" applyFill="1" applyBorder="1" applyAlignment="1">
      <alignment horizontal="left"/>
    </xf>
    <xf numFmtId="0" fontId="0" fillId="6" borderId="0" xfId="0" applyFont="1" applyFill="1" applyBorder="1" applyAlignment="1">
      <alignment horizontal="left"/>
    </xf>
    <xf numFmtId="0" fontId="0" fillId="6" borderId="5" xfId="0" applyFont="1" applyFill="1" applyBorder="1" applyAlignment="1">
      <alignment horizontal="left"/>
    </xf>
    <xf numFmtId="0" fontId="0" fillId="6" borderId="1" xfId="0" applyFill="1" applyBorder="1" applyAlignment="1">
      <alignment horizontal="left" vertical="center" wrapText="1"/>
    </xf>
    <xf numFmtId="0" fontId="0" fillId="6" borderId="2" xfId="0" applyFill="1" applyBorder="1" applyAlignment="1">
      <alignment horizontal="left" vertical="center" wrapText="1"/>
    </xf>
    <xf numFmtId="0" fontId="0" fillId="6" borderId="3" xfId="0" applyFill="1" applyBorder="1" applyAlignment="1">
      <alignment horizontal="left" vertical="center" wrapText="1"/>
    </xf>
    <xf numFmtId="0" fontId="0" fillId="6" borderId="4" xfId="0" applyFill="1" applyBorder="1" applyAlignment="1">
      <alignment horizontal="left" vertical="center" wrapText="1"/>
    </xf>
    <xf numFmtId="0" fontId="0" fillId="6" borderId="0" xfId="0" applyFill="1" applyBorder="1" applyAlignment="1">
      <alignment horizontal="left" vertical="center" wrapText="1"/>
    </xf>
    <xf numFmtId="0" fontId="0" fillId="6" borderId="5" xfId="0" applyFill="1" applyBorder="1" applyAlignment="1">
      <alignment horizontal="left" vertical="center" wrapText="1"/>
    </xf>
    <xf numFmtId="0" fontId="0" fillId="6" borderId="6" xfId="0" applyFill="1" applyBorder="1" applyAlignment="1">
      <alignment horizontal="left" vertical="center" wrapText="1"/>
    </xf>
    <xf numFmtId="0" fontId="0" fillId="6" borderId="7" xfId="0" applyFill="1" applyBorder="1" applyAlignment="1">
      <alignment horizontal="left" vertical="center" wrapText="1"/>
    </xf>
    <xf numFmtId="0" fontId="0" fillId="6" borderId="8" xfId="0"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10" xfId="0" applyFont="1" applyFill="1" applyBorder="1" applyAlignment="1">
      <alignment horizontal="center" vertical="center"/>
    </xf>
    <xf numFmtId="0" fontId="1" fillId="6" borderId="13"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5" xfId="0" applyFont="1" applyFill="1" applyBorder="1" applyAlignment="1">
      <alignment horizontal="center" vertical="center"/>
    </xf>
    <xf numFmtId="0" fontId="1" fillId="6" borderId="16" xfId="0" applyFont="1" applyFill="1" applyBorder="1" applyAlignment="1">
      <alignment horizontal="center" vertical="center"/>
    </xf>
    <xf numFmtId="0" fontId="1" fillId="6" borderId="17" xfId="0" applyFont="1" applyFill="1" applyBorder="1" applyAlignment="1">
      <alignment horizontal="center" vertical="center"/>
    </xf>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6" borderId="10" xfId="0" applyFill="1" applyBorder="1" applyAlignment="1">
      <alignment vertical="center"/>
    </xf>
    <xf numFmtId="0" fontId="0" fillId="6" borderId="13" xfId="0" applyFill="1" applyBorder="1" applyAlignment="1">
      <alignment vertical="center"/>
    </xf>
    <xf numFmtId="0" fontId="0" fillId="6" borderId="19" xfId="0" applyFill="1" applyBorder="1" applyAlignment="1">
      <alignment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cellXfs>
  <cellStyles count="1">
    <cellStyle name="Normal" xfId="0" builtinId="0"/>
  </cellStyles>
  <dxfs count="5">
    <dxf>
      <fill>
        <patternFill>
          <bgColor theme="1"/>
        </patternFill>
      </fill>
    </dxf>
    <dxf>
      <fill>
        <patternFill>
          <bgColor theme="1"/>
        </patternFill>
      </fill>
    </dxf>
    <dxf>
      <fill>
        <patternFill>
          <bgColor theme="1"/>
        </patternFill>
      </fill>
    </dxf>
    <dxf>
      <fill>
        <patternFill>
          <bgColor rgb="FF00B050"/>
        </patternFill>
      </fill>
    </dxf>
    <dxf>
      <fill>
        <patternFill>
          <bgColor rgb="FF00B050"/>
        </patternFill>
      </fill>
    </dxf>
  </dxfs>
  <tableStyles count="0" defaultTableStyle="TableStyleMedium9" defaultPivotStyle="PivotStyleLight16"/>
  <colors>
    <mruColors>
      <color rgb="FF1C941C"/>
      <color rgb="FFFFFFCC"/>
      <color rgb="FFFFCC99"/>
      <color rgb="FFFDDF03"/>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11</xdr:col>
      <xdr:colOff>209550</xdr:colOff>
      <xdr:row>4</xdr:row>
      <xdr:rowOff>180974</xdr:rowOff>
    </xdr:from>
    <xdr:to>
      <xdr:col>18</xdr:col>
      <xdr:colOff>476452</xdr:colOff>
      <xdr:row>12</xdr:row>
      <xdr:rowOff>47625</xdr:rowOff>
    </xdr:to>
    <xdr:pic>
      <xdr:nvPicPr>
        <xdr:cNvPr id="2050"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6515100" y="942974"/>
          <a:ext cx="4534102" cy="1390651"/>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pageSetUpPr fitToPage="1"/>
  </sheetPr>
  <dimension ref="A1:S62"/>
  <sheetViews>
    <sheetView tabSelected="1" zoomScaleNormal="100" workbookViewId="0">
      <selection activeCell="P16" sqref="P16"/>
    </sheetView>
  </sheetViews>
  <sheetFormatPr defaultRowHeight="15"/>
  <cols>
    <col min="1" max="1" width="3.140625" customWidth="1"/>
  </cols>
  <sheetData>
    <row r="1" spans="1:19">
      <c r="A1" s="10"/>
      <c r="B1" s="10"/>
      <c r="C1" s="10"/>
      <c r="D1" s="10"/>
      <c r="E1" s="10"/>
      <c r="F1" s="10"/>
      <c r="G1" s="10"/>
      <c r="H1" s="10"/>
      <c r="I1" s="10"/>
      <c r="J1" s="10"/>
      <c r="K1" s="10"/>
      <c r="L1" s="10"/>
      <c r="M1" s="10"/>
      <c r="N1" s="10"/>
      <c r="O1" s="10"/>
      <c r="P1" s="10"/>
      <c r="Q1" s="10"/>
      <c r="R1" s="10"/>
      <c r="S1" s="10"/>
    </row>
    <row r="2" spans="1:19" ht="15" customHeight="1">
      <c r="A2" s="10"/>
      <c r="B2" s="21" t="s">
        <v>15</v>
      </c>
      <c r="C2" s="21"/>
      <c r="D2" s="20"/>
      <c r="E2" s="20"/>
      <c r="F2" s="6"/>
      <c r="G2" s="45" t="s">
        <v>35</v>
      </c>
      <c r="H2" s="46"/>
      <c r="I2" s="46"/>
      <c r="J2" s="46"/>
      <c r="K2" s="46"/>
      <c r="L2" s="46"/>
      <c r="M2" s="47"/>
      <c r="N2" s="10"/>
      <c r="O2" s="10"/>
      <c r="P2" s="10"/>
      <c r="Q2" s="10"/>
      <c r="R2" s="10"/>
      <c r="S2" s="10"/>
    </row>
    <row r="3" spans="1:19">
      <c r="A3" s="10"/>
      <c r="B3" s="8" t="s">
        <v>28</v>
      </c>
      <c r="C3" s="8"/>
      <c r="D3" s="20"/>
      <c r="E3" s="20"/>
      <c r="F3" s="6"/>
      <c r="G3" s="48"/>
      <c r="H3" s="49"/>
      <c r="I3" s="49"/>
      <c r="J3" s="49"/>
      <c r="K3" s="49"/>
      <c r="L3" s="49"/>
      <c r="M3" s="50"/>
      <c r="N3" s="10"/>
      <c r="O3" s="10"/>
      <c r="P3" s="10"/>
      <c r="Q3" s="10"/>
      <c r="R3" s="10"/>
      <c r="S3" s="10"/>
    </row>
    <row r="4" spans="1:19">
      <c r="A4" s="10"/>
      <c r="B4" s="7"/>
      <c r="C4" s="7"/>
      <c r="D4" s="7"/>
      <c r="E4" s="7"/>
      <c r="F4" s="6"/>
      <c r="G4" s="51"/>
      <c r="H4" s="52"/>
      <c r="I4" s="52"/>
      <c r="J4" s="52"/>
      <c r="K4" s="52"/>
      <c r="L4" s="52"/>
      <c r="M4" s="53"/>
      <c r="N4" s="10"/>
      <c r="O4" s="10"/>
      <c r="P4" s="10"/>
      <c r="Q4" s="10"/>
      <c r="R4" s="10"/>
      <c r="S4" s="10"/>
    </row>
    <row r="5" spans="1:19">
      <c r="A5" s="10"/>
      <c r="B5" s="10"/>
      <c r="C5" s="10"/>
      <c r="D5" s="10"/>
      <c r="E5" s="10"/>
      <c r="F5" s="10"/>
      <c r="G5" s="10"/>
      <c r="H5" s="10"/>
      <c r="I5" s="10"/>
      <c r="J5" s="10"/>
      <c r="K5" s="10"/>
      <c r="L5" s="10"/>
      <c r="M5" s="10"/>
      <c r="N5" s="10"/>
      <c r="O5" s="10"/>
      <c r="P5" s="10"/>
      <c r="Q5" s="10"/>
      <c r="R5" s="10"/>
      <c r="S5" s="10"/>
    </row>
    <row r="6" spans="1:19" ht="15" customHeight="1">
      <c r="A6" s="10"/>
      <c r="B6" s="69" t="s">
        <v>15</v>
      </c>
      <c r="C6" s="70"/>
      <c r="D6" s="70"/>
      <c r="E6" s="70"/>
      <c r="F6" s="70"/>
      <c r="G6" s="70"/>
      <c r="H6" s="70"/>
      <c r="I6" s="70"/>
      <c r="J6" s="70"/>
      <c r="K6" s="71"/>
      <c r="L6" s="10"/>
      <c r="M6" s="10"/>
      <c r="N6" s="10"/>
      <c r="O6" s="10"/>
      <c r="P6" s="10"/>
      <c r="Q6" s="10"/>
      <c r="R6" s="10"/>
      <c r="S6" s="10"/>
    </row>
    <row r="7" spans="1:19" ht="15" customHeight="1">
      <c r="A7" s="10"/>
      <c r="B7" s="60" t="s">
        <v>36</v>
      </c>
      <c r="C7" s="61"/>
      <c r="D7" s="61"/>
      <c r="E7" s="61"/>
      <c r="F7" s="61"/>
      <c r="G7" s="61"/>
      <c r="H7" s="61"/>
      <c r="I7" s="61"/>
      <c r="J7" s="61"/>
      <c r="K7" s="62"/>
      <c r="L7" s="10"/>
      <c r="M7" s="10"/>
      <c r="N7" s="10"/>
      <c r="O7" s="10"/>
      <c r="P7" s="10"/>
      <c r="Q7" s="10"/>
      <c r="R7" s="10"/>
      <c r="S7" s="10"/>
    </row>
    <row r="8" spans="1:19">
      <c r="A8" s="10"/>
      <c r="B8" s="63"/>
      <c r="C8" s="64"/>
      <c r="D8" s="64"/>
      <c r="E8" s="64"/>
      <c r="F8" s="64"/>
      <c r="G8" s="64"/>
      <c r="H8" s="64"/>
      <c r="I8" s="64"/>
      <c r="J8" s="64"/>
      <c r="K8" s="65"/>
      <c r="L8" s="10"/>
      <c r="M8" s="10"/>
      <c r="N8" s="10"/>
      <c r="O8" s="10"/>
      <c r="P8" s="10"/>
      <c r="Q8" s="10"/>
      <c r="R8" s="10"/>
      <c r="S8" s="10"/>
    </row>
    <row r="9" spans="1:19">
      <c r="A9" s="10"/>
      <c r="B9" s="66"/>
      <c r="C9" s="67"/>
      <c r="D9" s="67"/>
      <c r="E9" s="67"/>
      <c r="F9" s="67"/>
      <c r="G9" s="67"/>
      <c r="H9" s="67"/>
      <c r="I9" s="67"/>
      <c r="J9" s="67"/>
      <c r="K9" s="68"/>
      <c r="L9" s="10"/>
      <c r="M9" s="10"/>
      <c r="N9" s="10"/>
      <c r="O9" s="10"/>
      <c r="P9" s="10"/>
      <c r="Q9" s="10"/>
      <c r="R9" s="10"/>
      <c r="S9" s="10"/>
    </row>
    <row r="10" spans="1:19">
      <c r="A10" s="10"/>
      <c r="B10" s="42" t="s">
        <v>7</v>
      </c>
      <c r="C10" s="43"/>
      <c r="D10" s="43"/>
      <c r="E10" s="43"/>
      <c r="F10" s="43"/>
      <c r="G10" s="43"/>
      <c r="H10" s="43"/>
      <c r="I10" s="43"/>
      <c r="J10" s="43"/>
      <c r="K10" s="44"/>
      <c r="L10" s="10"/>
      <c r="M10" s="10"/>
      <c r="N10" s="10"/>
      <c r="O10" s="10"/>
      <c r="P10" s="10"/>
      <c r="Q10" s="10"/>
      <c r="R10" s="10"/>
      <c r="S10" s="10"/>
    </row>
    <row r="11" spans="1:19">
      <c r="A11" s="10"/>
      <c r="B11" s="57" t="s">
        <v>37</v>
      </c>
      <c r="C11" s="58"/>
      <c r="D11" s="58"/>
      <c r="E11" s="58"/>
      <c r="F11" s="58"/>
      <c r="G11" s="58"/>
      <c r="H11" s="58"/>
      <c r="I11" s="58"/>
      <c r="J11" s="58"/>
      <c r="K11" s="59"/>
      <c r="L11" s="10"/>
      <c r="M11" s="10"/>
      <c r="N11" s="10"/>
      <c r="O11" s="10"/>
      <c r="P11" s="10"/>
      <c r="Q11" s="10"/>
      <c r="R11" s="10"/>
      <c r="S11" s="10"/>
    </row>
    <row r="12" spans="1:19">
      <c r="A12" s="10"/>
      <c r="B12" s="57" t="s">
        <v>38</v>
      </c>
      <c r="C12" s="58"/>
      <c r="D12" s="58"/>
      <c r="E12" s="58"/>
      <c r="F12" s="58"/>
      <c r="G12" s="58"/>
      <c r="H12" s="58"/>
      <c r="I12" s="58"/>
      <c r="J12" s="58"/>
      <c r="K12" s="59"/>
      <c r="L12" s="10"/>
      <c r="M12" s="10"/>
      <c r="N12" s="10"/>
      <c r="O12" s="10"/>
      <c r="P12" s="10"/>
      <c r="Q12" s="10"/>
      <c r="R12" s="10"/>
      <c r="S12" s="10"/>
    </row>
    <row r="13" spans="1:19">
      <c r="A13" s="10"/>
      <c r="B13" s="57" t="s">
        <v>39</v>
      </c>
      <c r="C13" s="58"/>
      <c r="D13" s="58"/>
      <c r="E13" s="58"/>
      <c r="F13" s="58"/>
      <c r="G13" s="58"/>
      <c r="H13" s="58"/>
      <c r="I13" s="58"/>
      <c r="J13" s="58"/>
      <c r="K13" s="59"/>
      <c r="L13" s="10"/>
      <c r="M13" s="10"/>
      <c r="N13" s="10"/>
      <c r="O13" s="10"/>
      <c r="P13" s="10"/>
      <c r="Q13" s="10"/>
      <c r="R13" s="10"/>
      <c r="S13" s="10"/>
    </row>
    <row r="14" spans="1:19">
      <c r="A14" s="10"/>
      <c r="B14" s="57" t="s">
        <v>40</v>
      </c>
      <c r="C14" s="58"/>
      <c r="D14" s="58"/>
      <c r="E14" s="58"/>
      <c r="F14" s="58"/>
      <c r="G14" s="58"/>
      <c r="H14" s="58"/>
      <c r="I14" s="58"/>
      <c r="J14" s="58"/>
      <c r="K14" s="59"/>
      <c r="L14" s="10"/>
      <c r="M14" s="10"/>
      <c r="N14" s="10"/>
      <c r="O14" s="10"/>
      <c r="P14" s="10"/>
      <c r="Q14" s="10"/>
      <c r="R14" s="10"/>
      <c r="S14" s="10"/>
    </row>
    <row r="15" spans="1:19">
      <c r="A15" s="10"/>
      <c r="B15" s="57" t="s">
        <v>41</v>
      </c>
      <c r="C15" s="58"/>
      <c r="D15" s="58"/>
      <c r="E15" s="58"/>
      <c r="F15" s="58"/>
      <c r="G15" s="58"/>
      <c r="H15" s="58"/>
      <c r="I15" s="58"/>
      <c r="J15" s="58"/>
      <c r="K15" s="59"/>
      <c r="L15" s="10"/>
      <c r="M15" s="10"/>
      <c r="N15" s="10"/>
      <c r="O15" s="10"/>
      <c r="P15" s="10"/>
      <c r="Q15" s="10"/>
      <c r="R15" s="10"/>
      <c r="S15" s="10"/>
    </row>
    <row r="16" spans="1:19">
      <c r="A16" s="10"/>
      <c r="B16" s="57" t="s">
        <v>42</v>
      </c>
      <c r="C16" s="58"/>
      <c r="D16" s="58"/>
      <c r="E16" s="58"/>
      <c r="F16" s="58"/>
      <c r="G16" s="58"/>
      <c r="H16" s="58"/>
      <c r="I16" s="58"/>
      <c r="J16" s="58"/>
      <c r="K16" s="59"/>
      <c r="L16" s="10"/>
      <c r="M16" s="10"/>
      <c r="N16" s="10"/>
      <c r="O16" s="10"/>
      <c r="P16" s="10"/>
      <c r="Q16" s="10"/>
      <c r="R16" s="10"/>
      <c r="S16" s="10"/>
    </row>
    <row r="17" spans="1:19">
      <c r="A17" s="10"/>
      <c r="B17" s="57" t="s">
        <v>43</v>
      </c>
      <c r="C17" s="58"/>
      <c r="D17" s="58"/>
      <c r="E17" s="58"/>
      <c r="F17" s="58"/>
      <c r="G17" s="58"/>
      <c r="H17" s="58"/>
      <c r="I17" s="58"/>
      <c r="J17" s="58"/>
      <c r="K17" s="59"/>
      <c r="L17" s="10"/>
      <c r="M17" s="10"/>
      <c r="N17" s="10"/>
      <c r="O17" s="10"/>
      <c r="P17" s="10"/>
      <c r="Q17" s="10"/>
      <c r="R17" s="10"/>
      <c r="S17" s="10"/>
    </row>
    <row r="18" spans="1:19" ht="15" customHeight="1">
      <c r="A18" s="10"/>
      <c r="B18" s="54" t="s">
        <v>44</v>
      </c>
      <c r="C18" s="55"/>
      <c r="D18" s="55"/>
      <c r="E18" s="55"/>
      <c r="F18" s="55"/>
      <c r="G18" s="55"/>
      <c r="H18" s="55"/>
      <c r="I18" s="55"/>
      <c r="J18" s="55"/>
      <c r="K18" s="56"/>
      <c r="L18" s="10"/>
      <c r="M18" s="10"/>
      <c r="N18" s="10"/>
      <c r="O18" s="10"/>
      <c r="P18" s="10"/>
      <c r="Q18" s="10"/>
      <c r="R18" s="10"/>
      <c r="S18" s="10"/>
    </row>
    <row r="19" spans="1:19">
      <c r="A19" s="10"/>
      <c r="B19" s="22"/>
      <c r="C19" s="6"/>
      <c r="D19" s="6"/>
      <c r="E19" s="6"/>
      <c r="F19" s="6"/>
      <c r="G19" s="6"/>
      <c r="H19" s="6"/>
      <c r="I19" s="6"/>
      <c r="J19" s="6"/>
      <c r="K19" s="6"/>
      <c r="L19" s="10"/>
      <c r="M19" s="10"/>
      <c r="N19" s="10"/>
      <c r="O19" s="10"/>
      <c r="P19" s="10"/>
      <c r="Q19" s="10"/>
      <c r="R19" s="10"/>
      <c r="S19" s="10"/>
    </row>
    <row r="20" spans="1:19">
      <c r="A20" s="10"/>
      <c r="B20" s="10"/>
      <c r="C20" s="10"/>
      <c r="D20" s="10"/>
      <c r="E20" s="10"/>
      <c r="F20" s="10"/>
      <c r="G20" s="10"/>
      <c r="H20" s="10"/>
      <c r="I20" s="10"/>
      <c r="J20" s="10"/>
      <c r="K20" s="10"/>
      <c r="L20" s="10"/>
      <c r="M20" s="10"/>
      <c r="N20" s="10"/>
      <c r="O20" s="10"/>
      <c r="P20" s="10"/>
      <c r="Q20" s="10"/>
      <c r="R20" s="10"/>
      <c r="S20" s="10"/>
    </row>
    <row r="21" spans="1:19">
      <c r="A21" s="10"/>
      <c r="B21" s="10"/>
      <c r="C21" s="10"/>
      <c r="D21" s="10"/>
      <c r="E21" s="10"/>
      <c r="F21" s="10"/>
      <c r="G21" s="10"/>
      <c r="H21" s="10"/>
      <c r="I21" s="10"/>
      <c r="J21" s="10"/>
      <c r="K21" s="10"/>
      <c r="L21" s="10"/>
      <c r="M21" s="10"/>
      <c r="N21" s="10"/>
      <c r="O21" s="10"/>
      <c r="P21" s="10"/>
      <c r="Q21" s="10"/>
      <c r="R21" s="10"/>
      <c r="S21" s="10"/>
    </row>
    <row r="22" spans="1:19">
      <c r="A22" s="10"/>
      <c r="B22" s="10"/>
      <c r="C22" s="10"/>
      <c r="D22" s="10"/>
      <c r="E22" s="10"/>
      <c r="F22" s="10"/>
      <c r="G22" s="10"/>
      <c r="H22" s="10"/>
      <c r="I22" s="10"/>
      <c r="J22" s="10"/>
      <c r="K22" s="10"/>
      <c r="L22" s="10"/>
      <c r="M22" s="10"/>
      <c r="N22" s="10"/>
      <c r="O22" s="10"/>
      <c r="P22" s="10"/>
      <c r="Q22" s="10"/>
      <c r="R22" s="10"/>
      <c r="S22" s="10"/>
    </row>
    <row r="23" spans="1:19">
      <c r="A23" s="10"/>
      <c r="B23" s="10"/>
      <c r="C23" s="10"/>
      <c r="D23" s="10"/>
      <c r="E23" s="10"/>
      <c r="F23" s="10"/>
      <c r="G23" s="10"/>
      <c r="H23" s="10"/>
      <c r="I23" s="10"/>
      <c r="J23" s="10"/>
      <c r="K23" s="10"/>
      <c r="L23" s="10"/>
      <c r="M23" s="10"/>
      <c r="N23" s="10"/>
      <c r="O23" s="10"/>
      <c r="P23" s="10"/>
      <c r="Q23" s="10"/>
      <c r="R23" s="10"/>
      <c r="S23" s="10"/>
    </row>
    <row r="24" spans="1:19">
      <c r="A24" s="10"/>
      <c r="B24" s="10"/>
      <c r="C24" s="10"/>
      <c r="D24" s="10"/>
      <c r="E24" s="10"/>
      <c r="F24" s="10"/>
      <c r="G24" s="10"/>
      <c r="H24" s="10"/>
      <c r="I24" s="10"/>
      <c r="J24" s="10"/>
      <c r="K24" s="10"/>
      <c r="L24" s="10"/>
      <c r="M24" s="10"/>
      <c r="N24" s="10"/>
      <c r="O24" s="10"/>
      <c r="P24" s="10"/>
      <c r="Q24" s="10"/>
      <c r="R24" s="10"/>
      <c r="S24" s="10"/>
    </row>
    <row r="25" spans="1:19">
      <c r="A25" s="10"/>
      <c r="B25" s="10"/>
      <c r="C25" s="10"/>
      <c r="D25" s="10"/>
      <c r="E25" s="10"/>
      <c r="F25" s="10"/>
      <c r="G25" s="10"/>
      <c r="H25" s="10"/>
      <c r="I25" s="10"/>
      <c r="J25" s="10"/>
      <c r="K25" s="10"/>
      <c r="L25" s="10"/>
      <c r="M25" s="10"/>
      <c r="N25" s="10"/>
      <c r="O25" s="10"/>
      <c r="P25" s="10"/>
      <c r="Q25" s="10"/>
      <c r="R25" s="10"/>
      <c r="S25" s="10"/>
    </row>
    <row r="26" spans="1:19">
      <c r="A26" s="10"/>
      <c r="B26" s="10"/>
      <c r="C26" s="10"/>
      <c r="D26" s="10"/>
      <c r="E26" s="10"/>
      <c r="F26" s="10"/>
      <c r="G26" s="10"/>
      <c r="H26" s="10"/>
      <c r="I26" s="10"/>
      <c r="J26" s="10"/>
      <c r="K26" s="10"/>
      <c r="L26" s="10"/>
      <c r="M26" s="10"/>
      <c r="N26" s="10"/>
      <c r="O26" s="10"/>
      <c r="P26" s="10"/>
      <c r="Q26" s="10"/>
      <c r="R26" s="10"/>
      <c r="S26" s="10"/>
    </row>
    <row r="27" spans="1:19">
      <c r="A27" s="10"/>
      <c r="B27" s="10"/>
      <c r="C27" s="10"/>
      <c r="D27" s="10"/>
      <c r="E27" s="10"/>
      <c r="F27" s="10"/>
      <c r="G27" s="10"/>
      <c r="H27" s="10"/>
      <c r="I27" s="10"/>
      <c r="J27" s="10"/>
      <c r="K27" s="10"/>
      <c r="L27" s="10"/>
      <c r="M27" s="10"/>
      <c r="N27" s="10"/>
      <c r="O27" s="10"/>
      <c r="P27" s="10"/>
      <c r="Q27" s="10"/>
      <c r="R27" s="10"/>
      <c r="S27" s="10"/>
    </row>
    <row r="28" spans="1:19">
      <c r="A28" s="10"/>
      <c r="B28" s="10"/>
      <c r="C28" s="10"/>
      <c r="D28" s="10"/>
      <c r="E28" s="10"/>
      <c r="F28" s="10"/>
      <c r="G28" s="10"/>
      <c r="H28" s="10"/>
      <c r="I28" s="10"/>
      <c r="J28" s="10"/>
      <c r="K28" s="10"/>
      <c r="L28" s="10"/>
      <c r="M28" s="10"/>
      <c r="N28" s="10"/>
      <c r="O28" s="10"/>
      <c r="P28" s="10"/>
      <c r="Q28" s="10"/>
      <c r="R28" s="10"/>
      <c r="S28" s="10"/>
    </row>
    <row r="29" spans="1:19">
      <c r="A29" s="10"/>
      <c r="B29" s="10"/>
      <c r="C29" s="10"/>
      <c r="D29" s="10"/>
      <c r="E29" s="10"/>
      <c r="F29" s="10"/>
      <c r="G29" s="10"/>
      <c r="H29" s="10"/>
      <c r="I29" s="10"/>
      <c r="J29" s="10"/>
      <c r="K29" s="10"/>
      <c r="L29" s="10"/>
      <c r="M29" s="10"/>
      <c r="N29" s="10"/>
      <c r="O29" s="10"/>
      <c r="P29" s="10"/>
      <c r="Q29" s="10"/>
      <c r="R29" s="10"/>
      <c r="S29" s="10"/>
    </row>
    <row r="30" spans="1:19">
      <c r="A30" s="10"/>
      <c r="B30" s="10"/>
      <c r="C30" s="10"/>
      <c r="D30" s="10"/>
      <c r="E30" s="10"/>
      <c r="F30" s="10"/>
      <c r="G30" s="10"/>
      <c r="H30" s="10"/>
      <c r="I30" s="10"/>
      <c r="J30" s="10"/>
      <c r="K30" s="10"/>
      <c r="L30" s="10"/>
      <c r="M30" s="10"/>
      <c r="N30" s="10"/>
      <c r="O30" s="10"/>
      <c r="P30" s="10"/>
      <c r="Q30" s="10"/>
      <c r="R30" s="10"/>
      <c r="S30" s="10"/>
    </row>
    <row r="31" spans="1:19">
      <c r="A31" s="10"/>
      <c r="B31" s="10"/>
      <c r="C31" s="10"/>
      <c r="D31" s="10"/>
      <c r="E31" s="10"/>
      <c r="F31" s="10"/>
      <c r="G31" s="10"/>
      <c r="H31" s="10"/>
      <c r="I31" s="10"/>
      <c r="J31" s="10"/>
      <c r="K31" s="10"/>
      <c r="L31" s="10"/>
      <c r="M31" s="10"/>
      <c r="N31" s="10"/>
      <c r="O31" s="10"/>
      <c r="P31" s="10"/>
      <c r="Q31" s="10"/>
      <c r="R31" s="10"/>
      <c r="S31" s="10"/>
    </row>
    <row r="32" spans="1:19">
      <c r="A32" s="10"/>
      <c r="B32" s="10"/>
      <c r="C32" s="10"/>
      <c r="D32" s="10"/>
      <c r="E32" s="10"/>
      <c r="F32" s="10"/>
      <c r="G32" s="10"/>
      <c r="H32" s="10"/>
      <c r="I32" s="10"/>
      <c r="J32" s="10"/>
      <c r="K32" s="10"/>
      <c r="L32" s="10"/>
      <c r="M32" s="10"/>
      <c r="N32" s="10"/>
      <c r="O32" s="10"/>
      <c r="P32" s="10"/>
      <c r="Q32" s="10"/>
      <c r="R32" s="10"/>
      <c r="S32" s="10"/>
    </row>
    <row r="33" spans="1:19">
      <c r="A33" s="10"/>
      <c r="B33" s="10"/>
      <c r="C33" s="10"/>
      <c r="D33" s="10"/>
      <c r="E33" s="10"/>
      <c r="F33" s="10"/>
      <c r="G33" s="10"/>
      <c r="H33" s="10"/>
      <c r="I33" s="10"/>
      <c r="J33" s="10"/>
      <c r="K33" s="10"/>
      <c r="L33" s="10"/>
      <c r="M33" s="10"/>
      <c r="N33" s="10"/>
      <c r="O33" s="10"/>
      <c r="P33" s="10"/>
      <c r="Q33" s="10"/>
      <c r="R33" s="10"/>
      <c r="S33" s="10"/>
    </row>
    <row r="34" spans="1:19">
      <c r="A34" s="10"/>
      <c r="B34" s="10"/>
      <c r="C34" s="10"/>
      <c r="D34" s="10"/>
      <c r="E34" s="10"/>
      <c r="F34" s="10"/>
      <c r="G34" s="10"/>
      <c r="H34" s="10"/>
      <c r="I34" s="10"/>
      <c r="J34" s="10"/>
      <c r="K34" s="10"/>
      <c r="L34" s="10"/>
      <c r="M34" s="10"/>
      <c r="N34" s="10"/>
      <c r="O34" s="10"/>
      <c r="P34" s="10"/>
      <c r="Q34" s="10"/>
      <c r="R34" s="10"/>
      <c r="S34" s="10"/>
    </row>
    <row r="35" spans="1:19">
      <c r="A35" s="10"/>
      <c r="B35" s="10"/>
      <c r="C35" s="10"/>
      <c r="D35" s="10"/>
      <c r="E35" s="10"/>
      <c r="F35" s="10"/>
      <c r="G35" s="10"/>
      <c r="H35" s="10"/>
      <c r="I35" s="10"/>
      <c r="J35" s="10"/>
      <c r="K35" s="10"/>
      <c r="L35" s="10"/>
      <c r="M35" s="10"/>
      <c r="N35" s="10"/>
      <c r="O35" s="10"/>
      <c r="P35" s="10"/>
      <c r="Q35" s="10"/>
      <c r="R35" s="10"/>
      <c r="S35" s="10"/>
    </row>
    <row r="36" spans="1:19">
      <c r="A36" s="10"/>
      <c r="B36" s="10"/>
      <c r="C36" s="10"/>
      <c r="D36" s="10"/>
      <c r="E36" s="10"/>
      <c r="F36" s="10"/>
      <c r="G36" s="10"/>
      <c r="H36" s="10"/>
      <c r="I36" s="10"/>
      <c r="J36" s="10"/>
      <c r="K36" s="10"/>
      <c r="L36" s="10"/>
      <c r="M36" s="10"/>
      <c r="N36" s="10"/>
      <c r="O36" s="10"/>
      <c r="P36" s="10"/>
      <c r="Q36" s="10"/>
      <c r="R36" s="10"/>
      <c r="S36" s="10"/>
    </row>
    <row r="37" spans="1:19">
      <c r="A37" s="10"/>
      <c r="B37" s="10"/>
      <c r="C37" s="10"/>
      <c r="D37" s="10"/>
      <c r="E37" s="10"/>
      <c r="F37" s="10"/>
      <c r="G37" s="10"/>
      <c r="H37" s="10"/>
      <c r="I37" s="10"/>
      <c r="J37" s="10"/>
      <c r="K37" s="10"/>
      <c r="L37" s="10"/>
      <c r="M37" s="10"/>
      <c r="N37" s="10"/>
      <c r="O37" s="10"/>
      <c r="P37" s="10"/>
      <c r="Q37" s="10"/>
      <c r="R37" s="10"/>
      <c r="S37" s="10"/>
    </row>
    <row r="38" spans="1:19">
      <c r="A38" s="10"/>
      <c r="B38" s="10"/>
      <c r="C38" s="10"/>
      <c r="D38" s="10"/>
      <c r="E38" s="10"/>
      <c r="F38" s="10"/>
      <c r="G38" s="10"/>
      <c r="H38" s="10"/>
      <c r="I38" s="10"/>
      <c r="J38" s="10"/>
      <c r="K38" s="10"/>
      <c r="L38" s="10"/>
      <c r="M38" s="10"/>
      <c r="N38" s="10"/>
      <c r="O38" s="10"/>
      <c r="P38" s="10"/>
      <c r="Q38" s="10"/>
      <c r="R38" s="10"/>
      <c r="S38" s="10"/>
    </row>
    <row r="39" spans="1:19">
      <c r="A39" s="10"/>
      <c r="B39" s="10"/>
      <c r="C39" s="10"/>
      <c r="D39" s="10"/>
      <c r="E39" s="10"/>
      <c r="F39" s="10"/>
      <c r="G39" s="10"/>
      <c r="H39" s="10"/>
      <c r="I39" s="10"/>
      <c r="J39" s="10"/>
      <c r="K39" s="10"/>
      <c r="L39" s="10"/>
      <c r="M39" s="10"/>
      <c r="N39" s="10"/>
      <c r="O39" s="10"/>
      <c r="P39" s="10"/>
      <c r="Q39" s="10"/>
      <c r="R39" s="10"/>
      <c r="S39" s="10"/>
    </row>
    <row r="40" spans="1:19">
      <c r="A40" s="10"/>
      <c r="B40" s="10"/>
      <c r="C40" s="10"/>
      <c r="D40" s="10"/>
      <c r="E40" s="10"/>
      <c r="F40" s="10"/>
      <c r="G40" s="10"/>
      <c r="H40" s="10"/>
      <c r="I40" s="10"/>
      <c r="J40" s="10"/>
      <c r="K40" s="10"/>
      <c r="L40" s="10"/>
      <c r="M40" s="10"/>
      <c r="N40" s="10"/>
      <c r="O40" s="10"/>
      <c r="P40" s="10"/>
      <c r="Q40" s="10"/>
      <c r="R40" s="10"/>
      <c r="S40" s="10"/>
    </row>
    <row r="41" spans="1:19">
      <c r="A41" s="10"/>
      <c r="B41" s="10"/>
      <c r="C41" s="10"/>
      <c r="D41" s="10"/>
      <c r="E41" s="10"/>
      <c r="F41" s="10"/>
      <c r="G41" s="10"/>
      <c r="H41" s="10"/>
      <c r="I41" s="10"/>
      <c r="J41" s="10"/>
      <c r="K41" s="10"/>
      <c r="L41" s="10"/>
      <c r="M41" s="10"/>
      <c r="N41" s="10"/>
      <c r="O41" s="10"/>
      <c r="P41" s="10"/>
      <c r="Q41" s="10"/>
      <c r="R41" s="10"/>
      <c r="S41" s="10"/>
    </row>
    <row r="42" spans="1:19">
      <c r="A42" s="10"/>
      <c r="B42" s="10"/>
      <c r="C42" s="10"/>
      <c r="D42" s="10"/>
      <c r="E42" s="10"/>
      <c r="F42" s="10"/>
      <c r="G42" s="10"/>
      <c r="H42" s="10"/>
      <c r="I42" s="10"/>
      <c r="J42" s="10"/>
      <c r="K42" s="10"/>
      <c r="L42" s="10"/>
      <c r="M42" s="10"/>
      <c r="N42" s="10"/>
      <c r="O42" s="10"/>
      <c r="P42" s="10"/>
      <c r="Q42" s="10"/>
      <c r="R42" s="10"/>
      <c r="S42" s="10"/>
    </row>
    <row r="43" spans="1:19">
      <c r="A43" s="10"/>
      <c r="B43" s="10"/>
      <c r="C43" s="10"/>
      <c r="D43" s="10"/>
      <c r="E43" s="10"/>
      <c r="F43" s="10"/>
      <c r="G43" s="10"/>
      <c r="H43" s="10"/>
      <c r="I43" s="10"/>
      <c r="J43" s="10"/>
      <c r="K43" s="10"/>
      <c r="L43" s="10"/>
      <c r="M43" s="10"/>
      <c r="N43" s="10"/>
      <c r="O43" s="10"/>
      <c r="P43" s="10"/>
      <c r="Q43" s="10"/>
      <c r="R43" s="10"/>
      <c r="S43" s="10"/>
    </row>
    <row r="44" spans="1:19">
      <c r="A44" s="10"/>
      <c r="B44" s="10"/>
      <c r="C44" s="10"/>
      <c r="D44" s="10"/>
      <c r="E44" s="10"/>
      <c r="F44" s="10"/>
      <c r="G44" s="10"/>
      <c r="H44" s="10"/>
      <c r="I44" s="10"/>
      <c r="J44" s="10"/>
      <c r="K44" s="10"/>
      <c r="L44" s="10"/>
      <c r="M44" s="10"/>
      <c r="N44" s="10"/>
      <c r="O44" s="10"/>
      <c r="P44" s="10"/>
      <c r="Q44" s="10"/>
      <c r="R44" s="10"/>
      <c r="S44" s="10"/>
    </row>
    <row r="45" spans="1:19">
      <c r="A45" s="10"/>
      <c r="B45" s="10"/>
      <c r="C45" s="10"/>
      <c r="D45" s="10"/>
      <c r="E45" s="10"/>
      <c r="F45" s="10"/>
      <c r="G45" s="10"/>
      <c r="H45" s="10"/>
      <c r="I45" s="10"/>
      <c r="J45" s="10"/>
      <c r="K45" s="10"/>
      <c r="L45" s="10"/>
      <c r="M45" s="10"/>
      <c r="N45" s="10"/>
      <c r="O45" s="10"/>
      <c r="P45" s="10"/>
      <c r="Q45" s="10"/>
      <c r="R45" s="10"/>
      <c r="S45" s="10"/>
    </row>
    <row r="46" spans="1:19" ht="15" customHeight="1"/>
    <row r="50" ht="15" customHeight="1"/>
    <row r="51" ht="15" customHeight="1"/>
    <row r="62" ht="15" customHeight="1"/>
  </sheetData>
  <sheetProtection password="CD9A" sheet="1" objects="1" scenarios="1" selectLockedCells="1"/>
  <mergeCells count="12">
    <mergeCell ref="B10:K10"/>
    <mergeCell ref="G2:M4"/>
    <mergeCell ref="B18:K18"/>
    <mergeCell ref="B17:K17"/>
    <mergeCell ref="B16:K16"/>
    <mergeCell ref="B7:K9"/>
    <mergeCell ref="B6:K6"/>
    <mergeCell ref="B15:K15"/>
    <mergeCell ref="B14:K14"/>
    <mergeCell ref="B13:K13"/>
    <mergeCell ref="B12:K12"/>
    <mergeCell ref="B11:K11"/>
  </mergeCells>
  <pageMargins left="0.25" right="0.25" top="0.75" bottom="0.75" header="0.3" footer="0.3"/>
  <pageSetup scale="75" orientation="landscape" horizontalDpi="1200" verticalDpi="1200" r:id="rId1"/>
  <drawing r:id="rId2"/>
  <legacyDrawing r:id="rId3"/>
  <oleObjects>
    <oleObject progId="Visio.Drawing.11" shapeId="2049" r:id="rId4"/>
  </oleObjects>
</worksheet>
</file>

<file path=xl/worksheets/sheet2.xml><?xml version="1.0" encoding="utf-8"?>
<worksheet xmlns="http://schemas.openxmlformats.org/spreadsheetml/2006/main" xmlns:r="http://schemas.openxmlformats.org/officeDocument/2006/relationships">
  <sheetPr codeName="Sheet1">
    <pageSetUpPr fitToPage="1"/>
  </sheetPr>
  <dimension ref="A1:M37"/>
  <sheetViews>
    <sheetView zoomScaleNormal="100" workbookViewId="0">
      <selection activeCell="C16" sqref="C16"/>
    </sheetView>
  </sheetViews>
  <sheetFormatPr defaultRowHeight="15"/>
  <cols>
    <col min="1" max="1" width="5.28515625" customWidth="1"/>
    <col min="2" max="2" width="25.5703125" customWidth="1"/>
    <col min="3" max="3" width="13.85546875" customWidth="1"/>
    <col min="4" max="4" width="12.42578125" customWidth="1"/>
    <col min="5" max="5" width="2.42578125" customWidth="1"/>
    <col min="6" max="6" width="12.7109375" customWidth="1"/>
    <col min="7" max="7" width="13.5703125" customWidth="1"/>
    <col min="8" max="8" width="6.28515625" customWidth="1"/>
    <col min="9" max="9" width="5.42578125" customWidth="1"/>
    <col min="10" max="10" width="13" customWidth="1"/>
    <col min="11" max="11" width="16.42578125" customWidth="1"/>
    <col min="12" max="12" width="17.5703125" customWidth="1"/>
    <col min="13" max="13" width="10.28515625" customWidth="1"/>
  </cols>
  <sheetData>
    <row r="1" spans="1:13">
      <c r="A1" s="7"/>
      <c r="B1" s="10"/>
      <c r="C1" s="10"/>
      <c r="D1" s="10"/>
      <c r="E1" s="10"/>
      <c r="F1" s="10"/>
      <c r="G1" s="10"/>
      <c r="H1" s="10"/>
      <c r="I1" s="10"/>
      <c r="J1" s="10"/>
      <c r="K1" s="10"/>
      <c r="L1" s="7"/>
      <c r="M1" s="10"/>
    </row>
    <row r="2" spans="1:13">
      <c r="A2" s="7"/>
      <c r="B2" s="39" t="s">
        <v>15</v>
      </c>
      <c r="C2" s="10"/>
      <c r="D2" s="10"/>
      <c r="E2" s="10"/>
      <c r="F2" s="10"/>
      <c r="G2" s="10"/>
      <c r="H2" s="10"/>
      <c r="I2" s="10"/>
      <c r="J2" s="10"/>
      <c r="K2" s="10"/>
      <c r="L2" s="7"/>
      <c r="M2" s="10"/>
    </row>
    <row r="3" spans="1:13" ht="11.25" customHeight="1">
      <c r="A3" s="7"/>
      <c r="B3" s="7"/>
      <c r="C3" s="7"/>
      <c r="D3" s="7"/>
      <c r="E3" s="7"/>
      <c r="F3" s="6"/>
      <c r="G3" s="6"/>
      <c r="H3" s="6"/>
      <c r="I3" s="6"/>
      <c r="J3" s="6"/>
      <c r="K3" s="6"/>
      <c r="L3" s="9"/>
      <c r="M3" s="11"/>
    </row>
    <row r="4" spans="1:13">
      <c r="A4" s="10"/>
      <c r="B4" s="10"/>
      <c r="C4" s="10"/>
      <c r="D4" s="10"/>
      <c r="E4" s="10"/>
      <c r="F4" s="10"/>
      <c r="G4" s="10"/>
      <c r="H4" s="10"/>
      <c r="I4" s="10"/>
      <c r="J4" s="10"/>
      <c r="K4" s="10"/>
      <c r="L4" s="16"/>
      <c r="M4" s="16"/>
    </row>
    <row r="5" spans="1:13">
      <c r="A5" s="10"/>
      <c r="B5" s="24"/>
      <c r="C5" s="26" t="s">
        <v>0</v>
      </c>
      <c r="D5" s="26" t="s">
        <v>1</v>
      </c>
      <c r="E5" s="78" t="s">
        <v>5</v>
      </c>
      <c r="F5" s="79"/>
      <c r="G5" s="26" t="s">
        <v>6</v>
      </c>
      <c r="H5" s="14" t="s">
        <v>2</v>
      </c>
      <c r="I5" s="15"/>
      <c r="J5" s="19"/>
      <c r="K5" s="19"/>
      <c r="L5" s="16"/>
      <c r="M5" s="16"/>
    </row>
    <row r="6" spans="1:13">
      <c r="A6" s="10"/>
      <c r="B6" s="23" t="str">
        <f>IF('Leave Alone'!$B$3=1,"I2S","I0S")</f>
        <v>I2S</v>
      </c>
      <c r="C6" s="27">
        <v>4228</v>
      </c>
      <c r="D6" s="27">
        <v>-86</v>
      </c>
      <c r="E6" s="87">
        <f>IMREAL(COMPLEX(C6*COS(RADIANS(D6)),C6*SIN(RADIANS(D6))))</f>
        <v>294.93037099016101</v>
      </c>
      <c r="F6" s="88"/>
      <c r="G6" s="29">
        <f>IF(ABS(IMAGINARY(COMPLEX(C6*COS(RADIANS(D6)),C6*SIN(RADIANS(D6)))))&lt;0.000001,0,IMAGINARY(COMPLEX(C6*COS(RADIANS(D6)),C6*SIN(RADIANS(D6)))))</f>
        <v>-4217.7008044985396</v>
      </c>
      <c r="H6" s="15" t="str">
        <f>COMPLEX(E6,G6)</f>
        <v>294.930370990161-4217.70080449854i</v>
      </c>
      <c r="I6" s="15" t="s">
        <v>4</v>
      </c>
      <c r="J6" s="19"/>
      <c r="K6" s="19"/>
      <c r="L6" s="1">
        <f>'Leave Alone'!B3</f>
        <v>1</v>
      </c>
      <c r="M6" s="16"/>
    </row>
    <row r="7" spans="1:13">
      <c r="A7" s="10"/>
      <c r="B7" s="23" t="str">
        <f>IF('Leave Alone'!$B$3=1,"V2S","V0S")</f>
        <v>V2S</v>
      </c>
      <c r="C7" s="27">
        <v>29950</v>
      </c>
      <c r="D7" s="27">
        <v>-180</v>
      </c>
      <c r="E7" s="87">
        <f>IMREAL(COMPLEX(C7*COS(RADIANS(D7)),C7*SIN(RADIANS(D7))))</f>
        <v>-29950</v>
      </c>
      <c r="F7" s="88"/>
      <c r="G7" s="29">
        <f>IF(ABS(IMAGINARY(COMPLEX(C7*COS(RADIANS(D7)),C7*SIN(RADIANS(D7)))))&lt;0.000001,0,IMAGINARY(COMPLEX(C7*COS(RADIANS(D7)),C7*SIN(RADIANS(D7)))))</f>
        <v>0</v>
      </c>
      <c r="H7" s="15" t="str">
        <f>COMPLEX(E7,G7)</f>
        <v>-29950</v>
      </c>
      <c r="I7" s="15" t="s">
        <v>4</v>
      </c>
      <c r="J7" s="19"/>
      <c r="K7" s="19"/>
      <c r="L7" s="16"/>
      <c r="M7" s="16"/>
    </row>
    <row r="8" spans="1:13">
      <c r="A8" s="10"/>
      <c r="B8" s="23" t="str">
        <f>IF('Leave Alone'!$B$3=1,"I2R","I0R")</f>
        <v>I2R</v>
      </c>
      <c r="C8" s="27">
        <v>3396</v>
      </c>
      <c r="D8" s="27">
        <v>-86</v>
      </c>
      <c r="E8" s="87">
        <f>IMREAL(COMPLEX(C8*COS(RADIANS(D8)),C8*SIN(RADIANS(D8))))</f>
        <v>236.89298483504899</v>
      </c>
      <c r="F8" s="88"/>
      <c r="G8" s="29">
        <f>IF(ABS(IMAGINARY(COMPLEX(C8*COS(RADIANS(D8)),C8*SIN(RADIANS(D8)))))&lt;0.000001,0,IMAGINARY(COMPLEX(C8*COS(RADIANS(D8)),C8*SIN(RADIANS(D8)))))</f>
        <v>-3387.7275146823599</v>
      </c>
      <c r="H8" s="15" t="str">
        <f>COMPLEX(E8,G8)</f>
        <v>236.892984835049-3387.72751468236i</v>
      </c>
      <c r="I8" s="15" t="s">
        <v>4</v>
      </c>
      <c r="J8" s="10"/>
      <c r="K8" s="10"/>
      <c r="L8" s="16"/>
      <c r="M8" s="40">
        <f>IF(AND('Leave Alone'!B3=1,'Leave Alone'!B6=1),1,IF(AND('Leave Alone'!B3=2,'Leave Alone'!B6=1),2,IF(AND('Leave Alone'!B3=1,'Leave Alone'!B6=2),3,4)))</f>
        <v>1</v>
      </c>
    </row>
    <row r="9" spans="1:13">
      <c r="A9" s="10"/>
      <c r="B9" s="23" t="str">
        <f>IF('Leave Alone'!$B$3=1,"V2R","V0R")</f>
        <v>V2R</v>
      </c>
      <c r="C9" s="27">
        <v>25230</v>
      </c>
      <c r="D9" s="27">
        <v>-179</v>
      </c>
      <c r="E9" s="87">
        <f>IMREAL(COMPLEX(C9*COS(RADIANS(D9)),C9*SIN(RADIANS(D9))))</f>
        <v>-25226.157348795801</v>
      </c>
      <c r="F9" s="88"/>
      <c r="G9" s="29">
        <f>IF(ABS(IMAGINARY(COMPLEX(C9*COS(RADIANS(D9)),C9*SIN(RADIANS(D9)))))&lt;0.000001,0,IMAGINARY(COMPLEX(C9*COS(RADIANS(D9)),C9*SIN(RADIANS(D9)))))</f>
        <v>-440.32421441266098</v>
      </c>
      <c r="H9" s="15" t="str">
        <f>COMPLEX(E9,G9)</f>
        <v>-25226.1573487958-440.324214412661i</v>
      </c>
      <c r="I9" s="15" t="s">
        <v>4</v>
      </c>
      <c r="J9" s="10"/>
      <c r="K9" s="10"/>
      <c r="L9" s="16"/>
      <c r="M9" s="16"/>
    </row>
    <row r="10" spans="1:13">
      <c r="A10" s="10"/>
      <c r="B10" s="23" t="str">
        <f>IF('Leave Alone'!$B$3=1,"Z2L","Z0L")</f>
        <v>Z2L</v>
      </c>
      <c r="C10" s="29">
        <f>IF(ABS(IMABS(H10))&lt;0.00001,0,IMABS(H10))</f>
        <v>13.696074677215524</v>
      </c>
      <c r="D10" s="29">
        <f>IF(ABS(IMARGUMENT(H10)*180/PI())&lt;0.00001,0,IMARGUMENT(H10)*180/PI())</f>
        <v>80.674668196807673</v>
      </c>
      <c r="E10" s="87">
        <f>IMREAL(H10)</f>
        <v>2.2193135468449299</v>
      </c>
      <c r="F10" s="88"/>
      <c r="G10" s="29">
        <f>IMAGINARY(H10)</f>
        <v>13.5150696981057</v>
      </c>
      <c r="H10" s="15" t="str">
        <f>IMDIV(IMSUB(H7,H9),IMSUB(IMPRODUCT(C13,H6),IMPRODUCT(H8,IMSUB(1,C13))))</f>
        <v>2.21931354684493+13.5150696981057i</v>
      </c>
      <c r="I10" s="15" t="s">
        <v>4</v>
      </c>
      <c r="J10" s="10"/>
      <c r="K10" s="10"/>
      <c r="L10" s="16"/>
      <c r="M10" s="16"/>
    </row>
    <row r="11" spans="1:13">
      <c r="A11" s="10"/>
      <c r="B11" s="24"/>
      <c r="C11" s="24"/>
      <c r="D11" s="24"/>
      <c r="E11" s="24"/>
      <c r="F11" s="24"/>
      <c r="G11" s="24"/>
      <c r="H11" s="10"/>
      <c r="I11" s="10"/>
      <c r="J11" s="10"/>
      <c r="K11" s="10"/>
      <c r="L11" s="16"/>
      <c r="M11" s="16"/>
    </row>
    <row r="12" spans="1:13">
      <c r="A12" s="10"/>
      <c r="B12" s="23" t="s">
        <v>21</v>
      </c>
      <c r="C12" s="27">
        <v>2.29</v>
      </c>
      <c r="D12" s="26" t="s">
        <v>3</v>
      </c>
      <c r="E12" s="28"/>
      <c r="F12" s="23" t="s">
        <v>24</v>
      </c>
      <c r="G12" s="23"/>
      <c r="H12" s="10"/>
      <c r="I12" s="10"/>
      <c r="J12" s="19"/>
      <c r="K12" s="19"/>
      <c r="L12" s="16"/>
      <c r="M12" s="16"/>
    </row>
    <row r="13" spans="1:13">
      <c r="A13" s="10"/>
      <c r="B13" s="25" t="s">
        <v>32</v>
      </c>
      <c r="C13" s="27">
        <v>0.4</v>
      </c>
      <c r="D13" s="26" t="s">
        <v>9</v>
      </c>
      <c r="E13" s="28"/>
      <c r="F13" s="29">
        <f>C12*C13</f>
        <v>0.91600000000000004</v>
      </c>
      <c r="G13" s="26" t="s">
        <v>29</v>
      </c>
      <c r="H13" s="10"/>
      <c r="I13" s="10"/>
      <c r="J13" s="19"/>
      <c r="K13" s="19"/>
      <c r="L13" s="1">
        <f>'Leave Alone'!B6</f>
        <v>1</v>
      </c>
      <c r="M13" s="16"/>
    </row>
    <row r="14" spans="1:13">
      <c r="A14" s="10"/>
      <c r="B14" s="23" t="s">
        <v>13</v>
      </c>
      <c r="C14" s="27">
        <v>0</v>
      </c>
      <c r="D14" s="26" t="s">
        <v>25</v>
      </c>
      <c r="E14" s="28"/>
      <c r="F14" s="29">
        <f>C12-F13</f>
        <v>1.3740000000000001</v>
      </c>
      <c r="G14" s="26" t="s">
        <v>30</v>
      </c>
      <c r="H14" s="10"/>
      <c r="I14" s="10"/>
      <c r="J14" s="19"/>
      <c r="K14" s="19"/>
      <c r="L14" s="16"/>
      <c r="M14" s="16"/>
    </row>
    <row r="15" spans="1:13">
      <c r="A15" s="10"/>
      <c r="B15" s="23" t="s">
        <v>14</v>
      </c>
      <c r="C15" s="27">
        <v>0</v>
      </c>
      <c r="D15" s="26" t="s">
        <v>25</v>
      </c>
      <c r="E15" s="28"/>
      <c r="F15" s="24"/>
      <c r="G15" s="24"/>
      <c r="H15" s="10"/>
      <c r="I15" s="10"/>
      <c r="J15" s="10"/>
      <c r="K15" s="10"/>
      <c r="L15" s="16"/>
      <c r="M15" s="40">
        <f>IF(AND('Leave Alone'!B6=1,'Leave Alone'!B10=1),1,IF(AND('Leave Alone'!B6=2,'Leave Alone'!B10=1),2,IF(AND('Leave Alone'!B6=1,'Leave Alone'!B10=2),3,4)))</f>
        <v>1</v>
      </c>
    </row>
    <row r="16" spans="1:13">
      <c r="A16" s="10"/>
      <c r="B16" s="23" t="s">
        <v>34</v>
      </c>
      <c r="C16" s="27">
        <v>6</v>
      </c>
      <c r="D16" s="26" t="s">
        <v>19</v>
      </c>
      <c r="E16" s="28"/>
      <c r="F16" s="28"/>
      <c r="G16" s="28"/>
      <c r="H16" s="13"/>
      <c r="I16" s="10"/>
      <c r="J16" s="10"/>
      <c r="K16" s="10"/>
      <c r="L16" s="16"/>
      <c r="M16" s="16"/>
    </row>
    <row r="17" spans="1:13">
      <c r="A17" s="10"/>
      <c r="B17" s="23" t="s">
        <v>33</v>
      </c>
      <c r="C17" s="27">
        <v>6</v>
      </c>
      <c r="D17" s="26" t="s">
        <v>20</v>
      </c>
      <c r="E17" s="28"/>
      <c r="F17" s="28"/>
      <c r="G17" s="28"/>
      <c r="H17" s="13"/>
      <c r="I17" s="10"/>
      <c r="J17" s="10"/>
      <c r="K17" s="10"/>
      <c r="L17" s="16"/>
      <c r="M17" s="16"/>
    </row>
    <row r="18" spans="1:13">
      <c r="A18" s="10"/>
      <c r="B18" s="24"/>
      <c r="C18" s="24"/>
      <c r="D18" s="24"/>
      <c r="E18" s="24"/>
      <c r="F18" s="24"/>
      <c r="G18" s="24"/>
      <c r="H18" s="10"/>
      <c r="I18" s="10"/>
      <c r="J18" s="10"/>
      <c r="K18" s="10"/>
      <c r="L18" s="16"/>
      <c r="M18" s="16"/>
    </row>
    <row r="19" spans="1:13">
      <c r="A19" s="10"/>
      <c r="B19" s="72" t="s">
        <v>18</v>
      </c>
      <c r="C19" s="73"/>
      <c r="D19" s="73"/>
      <c r="E19" s="73"/>
      <c r="F19" s="73"/>
      <c r="G19" s="74"/>
      <c r="H19" s="10"/>
      <c r="I19" s="10"/>
      <c r="J19" s="19"/>
      <c r="K19" s="19"/>
      <c r="L19" s="16"/>
      <c r="M19" s="16"/>
    </row>
    <row r="20" spans="1:13">
      <c r="A20" s="10"/>
      <c r="B20" s="72" t="s">
        <v>10</v>
      </c>
      <c r="C20" s="73"/>
      <c r="D20" s="30" t="s">
        <v>17</v>
      </c>
      <c r="E20" s="72" t="s">
        <v>23</v>
      </c>
      <c r="F20" s="73"/>
      <c r="G20" s="74"/>
      <c r="H20" s="10"/>
      <c r="I20" s="10"/>
      <c r="J20" s="19"/>
      <c r="K20" s="19"/>
      <c r="L20" s="1">
        <f>'Leave Alone'!B10</f>
        <v>1</v>
      </c>
      <c r="M20" s="16"/>
    </row>
    <row r="21" spans="1:13">
      <c r="A21" s="10"/>
      <c r="B21" s="26" t="str">
        <f>IF('Leave Alone'!B3=1,"Z2MAG","Z0MAG")</f>
        <v>Z2MAG</v>
      </c>
      <c r="C21" s="27">
        <v>12</v>
      </c>
      <c r="D21" s="24"/>
      <c r="E21" s="78" t="str">
        <f>IF('Leave Alone'!$B$3=1,"R2","R0")</f>
        <v>R2</v>
      </c>
      <c r="F21" s="79"/>
      <c r="G21" s="31">
        <v>1.1545430000000001</v>
      </c>
      <c r="H21" s="10"/>
      <c r="I21" s="10"/>
      <c r="J21" s="19"/>
      <c r="K21" s="19"/>
      <c r="L21" s="16"/>
      <c r="M21" s="16"/>
    </row>
    <row r="22" spans="1:13">
      <c r="A22" s="10"/>
      <c r="B22" s="26" t="str">
        <f>IF('Leave Alone'!B3=1,"Z2ANG","Z0ANG")</f>
        <v>Z2ANG</v>
      </c>
      <c r="C22" s="27">
        <v>75</v>
      </c>
      <c r="D22" s="24"/>
      <c r="E22" s="78" t="str">
        <f>IF('Leave Alone'!$B$3=1,"X2","X0")</f>
        <v>X2</v>
      </c>
      <c r="F22" s="79"/>
      <c r="G22" s="27">
        <v>13.604559999999999</v>
      </c>
      <c r="H22" s="10"/>
      <c r="I22" s="10"/>
      <c r="J22" s="10"/>
      <c r="K22" s="10"/>
      <c r="L22" s="16"/>
      <c r="M22" s="16"/>
    </row>
    <row r="23" spans="1:13" ht="15.75" thickBot="1">
      <c r="A23" s="10"/>
      <c r="B23" s="24"/>
      <c r="C23" s="24"/>
      <c r="D23" s="24"/>
      <c r="E23" s="24"/>
      <c r="F23" s="24"/>
      <c r="G23" s="24"/>
      <c r="H23" s="10"/>
      <c r="I23" s="10"/>
      <c r="J23" s="10"/>
      <c r="K23" s="10"/>
      <c r="L23" s="17"/>
      <c r="M23" s="17"/>
    </row>
    <row r="24" spans="1:13">
      <c r="A24" s="10"/>
      <c r="B24" s="75" t="s">
        <v>31</v>
      </c>
      <c r="C24" s="76"/>
      <c r="D24" s="76"/>
      <c r="E24" s="76"/>
      <c r="F24" s="76"/>
      <c r="G24" s="77"/>
      <c r="H24" s="11"/>
      <c r="I24" s="11"/>
      <c r="J24" s="11"/>
      <c r="K24" s="11"/>
      <c r="L24" s="11"/>
      <c r="M24" s="11"/>
    </row>
    <row r="25" spans="1:13">
      <c r="A25" s="10"/>
      <c r="B25" s="32"/>
      <c r="C25" s="33" t="s">
        <v>11</v>
      </c>
      <c r="D25" s="33" t="s">
        <v>12</v>
      </c>
      <c r="E25" s="80" t="s">
        <v>22</v>
      </c>
      <c r="F25" s="81"/>
      <c r="G25" s="82"/>
      <c r="H25" s="10"/>
      <c r="I25" s="7"/>
      <c r="J25" s="15"/>
      <c r="K25" s="7"/>
      <c r="L25" s="11"/>
      <c r="M25" s="11"/>
    </row>
    <row r="26" spans="1:13">
      <c r="A26" s="10"/>
      <c r="B26" s="34" t="s">
        <v>0</v>
      </c>
      <c r="C26" s="29">
        <f>IF('Leave Alone'!B6=1,IF('Leave Alone'!B10=1,C21,C21*C15/C14),C32)</f>
        <v>12</v>
      </c>
      <c r="D26" s="29">
        <f>C10</f>
        <v>13.696074677215524</v>
      </c>
      <c r="E26" s="83">
        <f>(ABS(C26-D26)/C26)*100</f>
        <v>14.1339556434627</v>
      </c>
      <c r="F26" s="84"/>
      <c r="G26" s="37" t="s">
        <v>19</v>
      </c>
      <c r="H26" s="10"/>
      <c r="I26" s="7"/>
      <c r="J26" s="7"/>
      <c r="K26" s="7"/>
      <c r="L26" s="10"/>
      <c r="M26" s="16"/>
    </row>
    <row r="27" spans="1:13" ht="15.75" thickBot="1">
      <c r="A27" s="10"/>
      <c r="B27" s="35" t="s">
        <v>1</v>
      </c>
      <c r="C27" s="36">
        <f>IF('Leave Alone'!B6=1,C22,D32)</f>
        <v>75</v>
      </c>
      <c r="D27" s="36">
        <f>D10</f>
        <v>80.674668196807673</v>
      </c>
      <c r="E27" s="85">
        <f>ABS(C27-D27)</f>
        <v>5.6746681968076729</v>
      </c>
      <c r="F27" s="86"/>
      <c r="G27" s="38" t="s">
        <v>20</v>
      </c>
      <c r="H27" s="10"/>
      <c r="I27" s="7"/>
      <c r="J27" s="7"/>
      <c r="K27" s="7"/>
      <c r="L27" s="10"/>
      <c r="M27" s="16"/>
    </row>
    <row r="28" spans="1:13">
      <c r="A28" s="10"/>
      <c r="B28" s="18"/>
      <c r="C28" s="9"/>
      <c r="D28" s="9"/>
      <c r="E28" s="9"/>
      <c r="F28" s="12"/>
      <c r="G28" s="13"/>
      <c r="H28" s="11"/>
      <c r="I28" s="11"/>
      <c r="J28" s="11"/>
      <c r="K28" s="11"/>
      <c r="L28" s="11"/>
      <c r="M28" s="10"/>
    </row>
    <row r="29" spans="1:13">
      <c r="B29" s="1" t="str">
        <f>COMPLEX(C26*COS(RADIANS(C27)),C26*SIN(RADIANS(C27)))</f>
        <v>3.10582854123025+11.5911099154688i</v>
      </c>
      <c r="C29" s="1"/>
      <c r="D29" s="1"/>
      <c r="E29" s="1"/>
      <c r="F29" s="1"/>
      <c r="G29" s="1"/>
      <c r="H29" s="2"/>
    </row>
    <row r="30" spans="1:13">
      <c r="B30" s="1" t="str">
        <f>COMPLEX(D26*COS(RADIANS(D27)),D26*SIN(RADIANS(D27)))</f>
        <v>2.21931354684493+13.5150696981057i</v>
      </c>
      <c r="C30" s="1"/>
      <c r="D30" s="1"/>
      <c r="E30" s="1"/>
      <c r="F30" s="1"/>
      <c r="G30" s="1"/>
      <c r="H30" s="2"/>
    </row>
    <row r="31" spans="1:13">
      <c r="B31" s="1"/>
      <c r="C31" s="3" t="s">
        <v>8</v>
      </c>
      <c r="D31" s="3" t="s">
        <v>16</v>
      </c>
      <c r="E31" s="3"/>
      <c r="F31" s="4"/>
      <c r="G31" s="4"/>
      <c r="H31" s="2"/>
    </row>
    <row r="32" spans="1:13">
      <c r="B32" s="1" t="s">
        <v>26</v>
      </c>
      <c r="C32" s="5">
        <f>IF(ABS(IMABS(COMPLEX(G21,G22)))&lt;0.00001,0,IMABS(COMPLEX(G21,G22)))</f>
        <v>13.653461917493637</v>
      </c>
      <c r="D32" s="5">
        <f>IF(ABS(IMARGUMENT(COMPLEX(G21,G22))*180/PI())&lt;0.00001,0,IMARGUMENT(COMPLEX(G21,G22))*180/PI())</f>
        <v>85.149250000602549</v>
      </c>
      <c r="E32" s="5"/>
      <c r="F32" s="5">
        <f>IMREAL(COMPLEX(C32*COS(RADIANS(D32)),C32*SIN(RADIANS(D32))))</f>
        <v>1.1545430000000001</v>
      </c>
      <c r="G32" s="5">
        <f>IF(ABS(IMAGINARY(COMPLEX(C32*COS(RADIANS(D32)),C32*SIN(RADIANS(D32)))))&lt;0.000001,0,IMAGINARY(COMPLEX(C32*COS(RADIANS(D32)),C32*SIN(RADIANS(D32)))))</f>
        <v>13.604559999999999</v>
      </c>
      <c r="H32" s="2"/>
    </row>
    <row r="33" spans="2:8">
      <c r="B33" s="1" t="s">
        <v>27</v>
      </c>
      <c r="C33" s="1">
        <f>D26</f>
        <v>13.696074677215524</v>
      </c>
      <c r="D33" s="1">
        <f>D27</f>
        <v>80.674668196807673</v>
      </c>
      <c r="E33" s="1"/>
      <c r="F33" s="5">
        <f>IMREAL(COMPLEX(C33*COS(RADIANS(D33)),C33*SIN(RADIANS(D33))))</f>
        <v>2.2193135468449299</v>
      </c>
      <c r="G33" s="5">
        <f>IF(ABS(IMAGINARY(COMPLEX(C33*COS(RADIANS(D33)),C33*SIN(RADIANS(D33)))))&lt;0.000001,0,IMAGINARY(COMPLEX(C33*COS(RADIANS(D33)),C33*SIN(RADIANS(D33)))))</f>
        <v>13.5150696981057</v>
      </c>
      <c r="H33" s="2"/>
    </row>
    <row r="34" spans="2:8">
      <c r="H34" s="2"/>
    </row>
    <row r="35" spans="2:8">
      <c r="H35" s="2"/>
    </row>
    <row r="36" spans="2:8">
      <c r="H36" s="2"/>
    </row>
    <row r="37" spans="2:8">
      <c r="H37" s="2"/>
    </row>
  </sheetData>
  <sheetProtection password="CD9A" sheet="1" objects="1" scenarios="1" selectLockedCells="1"/>
  <mergeCells count="15">
    <mergeCell ref="E25:G25"/>
    <mergeCell ref="E26:F26"/>
    <mergeCell ref="E27:F27"/>
    <mergeCell ref="E5:F5"/>
    <mergeCell ref="E6:F6"/>
    <mergeCell ref="E7:F7"/>
    <mergeCell ref="E8:F8"/>
    <mergeCell ref="E9:F9"/>
    <mergeCell ref="E10:F10"/>
    <mergeCell ref="E20:G20"/>
    <mergeCell ref="B20:C20"/>
    <mergeCell ref="B19:G19"/>
    <mergeCell ref="B24:G24"/>
    <mergeCell ref="E21:F21"/>
    <mergeCell ref="E22:F22"/>
  </mergeCells>
  <conditionalFormatting sqref="E26:F26">
    <cfRule type="expression" dxfId="4" priority="2">
      <formula>IF($E$26&lt;$C$16,TRUE,FALSE)</formula>
    </cfRule>
  </conditionalFormatting>
  <conditionalFormatting sqref="E27:F27">
    <cfRule type="expression" dxfId="3" priority="1">
      <formula>IF($E$27&lt;$C$17,TRUE,FALSE)</formula>
    </cfRule>
  </conditionalFormatting>
  <conditionalFormatting sqref="C21:C22 J19:K21">
    <cfRule type="expression" dxfId="2" priority="20">
      <formula>IF($L$13=2,TRUE,FALSE)</formula>
    </cfRule>
  </conditionalFormatting>
  <conditionalFormatting sqref="G21:G22">
    <cfRule type="expression" dxfId="1" priority="22">
      <formula>IF($L$13=1,TRUE,FALSE)</formula>
    </cfRule>
  </conditionalFormatting>
  <conditionalFormatting sqref="C14:C15">
    <cfRule type="expression" dxfId="0" priority="25">
      <formula>IF(OR($L$20=1,$L$13=2),TRUE,FALSE)</formula>
    </cfRule>
  </conditionalFormatting>
  <pageMargins left="0.7" right="0.7" top="0.75" bottom="0.75" header="0.3" footer="0.3"/>
  <pageSetup scale="79" orientation="landscape" r:id="rId1"/>
  <legacyDrawing r:id="rId2"/>
</worksheet>
</file>

<file path=xl/worksheets/sheet3.xml><?xml version="1.0" encoding="utf-8"?>
<worksheet xmlns="http://schemas.openxmlformats.org/spreadsheetml/2006/main" xmlns:r="http://schemas.openxmlformats.org/officeDocument/2006/relationships">
  <dimension ref="B3:B10"/>
  <sheetViews>
    <sheetView workbookViewId="0">
      <selection activeCell="D31" sqref="D31"/>
    </sheetView>
  </sheetViews>
  <sheetFormatPr defaultRowHeight="15"/>
  <sheetData>
    <row r="3" spans="2:2">
      <c r="B3" s="41">
        <v>1</v>
      </c>
    </row>
    <row r="4" spans="2:2">
      <c r="B4" s="1"/>
    </row>
    <row r="5" spans="2:2">
      <c r="B5" s="1"/>
    </row>
    <row r="6" spans="2:2">
      <c r="B6" s="41">
        <v>1</v>
      </c>
    </row>
    <row r="7" spans="2:2">
      <c r="B7" s="1"/>
    </row>
    <row r="8" spans="2:2">
      <c r="B8" s="1"/>
    </row>
    <row r="9" spans="2:2">
      <c r="B9" s="1"/>
    </row>
    <row r="10" spans="2:2">
      <c r="B10" s="41">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Calculator</vt:lpstr>
      <vt:lpstr>Leave Alone</vt:lpstr>
      <vt:lpstr>Calculator!Print_Area</vt:lpstr>
      <vt:lpstr>Instructions!Print_Area</vt:lpstr>
    </vt:vector>
  </TitlesOfParts>
  <Company>Schweitzer Engineering Laboratories,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Alexandro Rangel Werdene</dc:creator>
  <cp:lastModifiedBy>kimsa</cp:lastModifiedBy>
  <cp:lastPrinted>2012-04-06T16:55:55Z</cp:lastPrinted>
  <dcterms:created xsi:type="dcterms:W3CDTF">2011-07-28T14:27:32Z</dcterms:created>
  <dcterms:modified xsi:type="dcterms:W3CDTF">2012-04-06T19:32:28Z</dcterms:modified>
</cp:coreProperties>
</file>