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C:\Users\kritbhuv\Desktop\MOTOR\changes\"/>
    </mc:Choice>
  </mc:AlternateContent>
  <xr:revisionPtr revIDLastSave="0" documentId="13_ncr:1_{0198E286-5218-49E3-9A68-27F4669E2300}" xr6:coauthVersionLast="46" xr6:coauthVersionMax="47" xr10:uidLastSave="{00000000-0000-0000-0000-000000000000}"/>
  <workbookProtection workbookAlgorithmName="SHA-512" workbookHashValue="u68aRK0NDDHgXB8CB88IOXWUIt8+nwAEUvCxs90lTjH+3jI+2016YONi0w6VET+IRdc9s4q3c+Iba2THjXtKOw==" workbookSaltValue="l3sV62uNrM38WLoGExNY4A==" workbookSpinCount="100000" lockStructure="1"/>
  <bookViews>
    <workbookView xWindow="-120" yWindow="-120" windowWidth="29040" windowHeight="15840" tabRatio="244" activeTab="1" xr2:uid="{AF48285A-34A5-4630-871C-092ED9FD3DF2}"/>
  </bookViews>
  <sheets>
    <sheet name="Motor " sheetId="1" r:id="rId1"/>
    <sheet name="Chart" sheetId="2" r:id="rId2"/>
    <sheet name="Calc"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8" i="3" l="1"/>
  <c r="AH8" i="3"/>
  <c r="AI8" i="3"/>
  <c r="AJ8" i="3"/>
  <c r="AG9" i="3"/>
  <c r="AH9" i="3"/>
  <c r="AI9" i="3"/>
  <c r="AJ9" i="3"/>
  <c r="AG10" i="3"/>
  <c r="AH10" i="3"/>
  <c r="AI10" i="3"/>
  <c r="AJ10" i="3"/>
  <c r="AG11" i="3"/>
  <c r="AH11" i="3"/>
  <c r="AI11" i="3"/>
  <c r="AJ11" i="3"/>
  <c r="AG12" i="3"/>
  <c r="AH12" i="3"/>
  <c r="AI12" i="3"/>
  <c r="AJ12" i="3"/>
  <c r="AG13" i="3"/>
  <c r="AH13" i="3"/>
  <c r="AI13" i="3"/>
  <c r="AJ13" i="3"/>
  <c r="AG14" i="3"/>
  <c r="AH14" i="3"/>
  <c r="AI14" i="3"/>
  <c r="AJ14" i="3"/>
  <c r="AG15" i="3"/>
  <c r="AH15" i="3"/>
  <c r="AI15" i="3"/>
  <c r="AJ15" i="3"/>
  <c r="AG16" i="3"/>
  <c r="AH16" i="3"/>
  <c r="AI16" i="3"/>
  <c r="AJ16" i="3"/>
  <c r="AG17" i="3"/>
  <c r="AH17" i="3"/>
  <c r="AI17" i="3"/>
  <c r="AJ17" i="3"/>
  <c r="AG18" i="3"/>
  <c r="AH18" i="3"/>
  <c r="AI18" i="3"/>
  <c r="AJ18" i="3"/>
  <c r="AG19" i="3"/>
  <c r="AH19" i="3"/>
  <c r="AI19" i="3"/>
  <c r="AJ19" i="3"/>
  <c r="AG20" i="3"/>
  <c r="AH20" i="3"/>
  <c r="AI20" i="3"/>
  <c r="AJ20" i="3"/>
  <c r="AG21" i="3"/>
  <c r="AH21" i="3"/>
  <c r="AI21" i="3"/>
  <c r="AJ21" i="3"/>
  <c r="AG22" i="3"/>
  <c r="AH22" i="3"/>
  <c r="AI22" i="3"/>
  <c r="AJ22" i="3"/>
  <c r="AG23" i="3"/>
  <c r="AH23" i="3"/>
  <c r="AI23" i="3"/>
  <c r="AJ23" i="3"/>
  <c r="AG24" i="3"/>
  <c r="AH24" i="3"/>
  <c r="AI24" i="3"/>
  <c r="AJ24" i="3"/>
  <c r="AG25" i="3"/>
  <c r="AH25" i="3"/>
  <c r="AI25" i="3"/>
  <c r="AJ25" i="3"/>
  <c r="AG26" i="3"/>
  <c r="AH26" i="3"/>
  <c r="AI26" i="3"/>
  <c r="AJ26" i="3"/>
  <c r="AG27" i="3"/>
  <c r="AH27" i="3"/>
  <c r="AI27" i="3"/>
  <c r="AJ27" i="3"/>
  <c r="AG28" i="3"/>
  <c r="AH28" i="3"/>
  <c r="AI28" i="3"/>
  <c r="AJ28" i="3"/>
  <c r="AG29" i="3"/>
  <c r="AH29" i="3"/>
  <c r="AI29" i="3"/>
  <c r="AJ29" i="3"/>
  <c r="AG30" i="3"/>
  <c r="AH30" i="3"/>
  <c r="AI30" i="3"/>
  <c r="AJ30" i="3"/>
  <c r="AG31" i="3"/>
  <c r="AH31" i="3"/>
  <c r="AI31" i="3"/>
  <c r="AJ31" i="3"/>
  <c r="AG32" i="3"/>
  <c r="AH32" i="3"/>
  <c r="AI32" i="3"/>
  <c r="AJ32" i="3"/>
  <c r="AG33" i="3"/>
  <c r="AH33" i="3"/>
  <c r="AI33" i="3"/>
  <c r="AJ33" i="3"/>
  <c r="AG34" i="3"/>
  <c r="AH34" i="3"/>
  <c r="AI34" i="3"/>
  <c r="AJ34" i="3"/>
  <c r="AG35" i="3"/>
  <c r="AH35" i="3"/>
  <c r="AI35" i="3"/>
  <c r="AJ35" i="3"/>
  <c r="AG36" i="3"/>
  <c r="AH36" i="3"/>
  <c r="AI36" i="3"/>
  <c r="AJ36" i="3"/>
  <c r="AG37" i="3"/>
  <c r="AH37" i="3"/>
  <c r="AI37" i="3"/>
  <c r="AJ37" i="3"/>
  <c r="AG38" i="3"/>
  <c r="AH38" i="3"/>
  <c r="AI38" i="3"/>
  <c r="AJ38" i="3"/>
  <c r="AG39" i="3"/>
  <c r="AH39" i="3"/>
  <c r="AI39" i="3"/>
  <c r="AJ39" i="3"/>
  <c r="AG40" i="3"/>
  <c r="AH40" i="3"/>
  <c r="AI40" i="3"/>
  <c r="AJ40" i="3"/>
  <c r="AG41" i="3"/>
  <c r="AH41" i="3"/>
  <c r="AI41" i="3"/>
  <c r="AJ41" i="3"/>
  <c r="AH7" i="3"/>
  <c r="AG7" i="3"/>
  <c r="P32" i="3" l="1"/>
  <c r="Q32" i="3"/>
  <c r="R32" i="3"/>
  <c r="S32" i="3"/>
  <c r="T32" i="3"/>
  <c r="U32" i="3"/>
  <c r="V32" i="3"/>
  <c r="W32" i="3"/>
  <c r="P33" i="3"/>
  <c r="Q33" i="3"/>
  <c r="R33" i="3"/>
  <c r="S33" i="3"/>
  <c r="T33" i="3"/>
  <c r="U33" i="3"/>
  <c r="V33" i="3"/>
  <c r="W33" i="3"/>
  <c r="P34" i="3"/>
  <c r="Q34" i="3"/>
  <c r="R34" i="3"/>
  <c r="S34" i="3"/>
  <c r="T34" i="3"/>
  <c r="U34" i="3"/>
  <c r="V34" i="3"/>
  <c r="W34" i="3"/>
  <c r="P35" i="3"/>
  <c r="Q35" i="3"/>
  <c r="R35" i="3"/>
  <c r="S35" i="3"/>
  <c r="T35" i="3"/>
  <c r="U35" i="3"/>
  <c r="V35" i="3"/>
  <c r="W35" i="3"/>
  <c r="P36" i="3"/>
  <c r="Q36" i="3"/>
  <c r="R36" i="3"/>
  <c r="S36" i="3"/>
  <c r="T36" i="3"/>
  <c r="U36" i="3"/>
  <c r="V36" i="3"/>
  <c r="W36" i="3"/>
  <c r="P37" i="3"/>
  <c r="Q37" i="3"/>
  <c r="R37" i="3"/>
  <c r="S37" i="3"/>
  <c r="T37" i="3"/>
  <c r="U37" i="3"/>
  <c r="V37" i="3"/>
  <c r="W37" i="3"/>
  <c r="P38" i="3"/>
  <c r="Q38" i="3"/>
  <c r="R38" i="3"/>
  <c r="S38" i="3"/>
  <c r="T38" i="3"/>
  <c r="U38" i="3"/>
  <c r="V38" i="3"/>
  <c r="W38" i="3"/>
  <c r="P39" i="3"/>
  <c r="Q39" i="3"/>
  <c r="R39" i="3"/>
  <c r="S39" i="3"/>
  <c r="T39" i="3"/>
  <c r="U39" i="3"/>
  <c r="V39" i="3"/>
  <c r="W39" i="3"/>
  <c r="P40" i="3"/>
  <c r="Q40" i="3"/>
  <c r="R40" i="3"/>
  <c r="S40" i="3"/>
  <c r="T40" i="3"/>
  <c r="U40" i="3"/>
  <c r="V40" i="3"/>
  <c r="W40" i="3"/>
  <c r="P41" i="3"/>
  <c r="Q41" i="3"/>
  <c r="R41" i="3"/>
  <c r="S41" i="3"/>
  <c r="T41" i="3"/>
  <c r="U41" i="3"/>
  <c r="V41" i="3"/>
  <c r="W41" i="3"/>
  <c r="G53" i="3" l="1"/>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52"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53" i="3"/>
  <c r="L54" i="3"/>
  <c r="L55" i="3"/>
  <c r="L52" i="3"/>
  <c r="L17" i="3"/>
  <c r="F17" i="3" s="1"/>
  <c r="L18" i="3"/>
  <c r="F18" i="3" s="1"/>
  <c r="L19" i="3"/>
  <c r="F19" i="3" s="1"/>
  <c r="L20" i="3"/>
  <c r="F20" i="3" s="1"/>
  <c r="L21" i="3"/>
  <c r="F21" i="3" s="1"/>
  <c r="L22" i="3"/>
  <c r="F22" i="3" s="1"/>
  <c r="L23" i="3"/>
  <c r="F23" i="3" s="1"/>
  <c r="L24" i="3"/>
  <c r="F24" i="3" s="1"/>
  <c r="L25" i="3"/>
  <c r="F25" i="3" s="1"/>
  <c r="L26" i="3"/>
  <c r="F26" i="3" s="1"/>
  <c r="L27" i="3"/>
  <c r="F27" i="3" s="1"/>
  <c r="L28" i="3"/>
  <c r="F28" i="3" s="1"/>
  <c r="L29" i="3"/>
  <c r="F29" i="3" s="1"/>
  <c r="L30" i="3"/>
  <c r="F30" i="3" s="1"/>
  <c r="L31" i="3"/>
  <c r="F31" i="3" s="1"/>
  <c r="L32" i="3"/>
  <c r="F32" i="3" s="1"/>
  <c r="L33" i="3"/>
  <c r="F33" i="3" s="1"/>
  <c r="L34" i="3"/>
  <c r="F34" i="3" s="1"/>
  <c r="L35" i="3"/>
  <c r="F35" i="3" s="1"/>
  <c r="L36" i="3"/>
  <c r="F36" i="3" s="1"/>
  <c r="L37" i="3"/>
  <c r="F37" i="3" s="1"/>
  <c r="L38" i="3"/>
  <c r="F38" i="3" s="1"/>
  <c r="L39" i="3"/>
  <c r="F39" i="3" s="1"/>
  <c r="L40" i="3"/>
  <c r="F40" i="3" s="1"/>
  <c r="L41" i="3"/>
  <c r="F41" i="3" s="1"/>
  <c r="L42" i="3"/>
  <c r="F42" i="3" s="1"/>
  <c r="L43" i="3"/>
  <c r="F43" i="3" s="1"/>
  <c r="L44" i="3"/>
  <c r="F44" i="3" s="1"/>
  <c r="L45" i="3"/>
  <c r="F45" i="3" s="1"/>
  <c r="L46" i="3"/>
  <c r="F46" i="3" s="1"/>
  <c r="L47" i="3"/>
  <c r="F47" i="3" s="1"/>
  <c r="L15" i="3"/>
  <c r="F15" i="3" s="1"/>
  <c r="L16" i="3"/>
  <c r="F16" i="3" s="1"/>
  <c r="L13" i="3"/>
  <c r="F13" i="3" s="1"/>
  <c r="L14" i="3"/>
  <c r="F14" i="3" s="1"/>
  <c r="L12" i="3"/>
  <c r="F12" i="3" s="1"/>
  <c r="L11" i="3"/>
  <c r="F11" i="3" s="1"/>
  <c r="L10" i="3"/>
  <c r="F10" i="3" s="1"/>
  <c r="L9" i="3"/>
  <c r="F9" i="3" s="1"/>
  <c r="L6" i="3"/>
  <c r="F6" i="3" s="1"/>
  <c r="L7" i="3"/>
  <c r="F7" i="3" s="1"/>
  <c r="L8" i="3"/>
  <c r="F8" i="3" s="1"/>
  <c r="L5" i="3"/>
  <c r="F5" i="3" s="1"/>
  <c r="H82" i="3" l="1"/>
  <c r="H78" i="3"/>
  <c r="H74" i="3"/>
  <c r="H70" i="3"/>
  <c r="H66" i="3"/>
  <c r="H62" i="3"/>
  <c r="H58" i="3"/>
  <c r="H54" i="3"/>
  <c r="H81" i="3"/>
  <c r="H77" i="3"/>
  <c r="H73" i="3"/>
  <c r="H69" i="3"/>
  <c r="H65" i="3"/>
  <c r="H61" i="3"/>
  <c r="H57" i="3"/>
  <c r="H53" i="3"/>
  <c r="H84" i="3"/>
  <c r="H80" i="3"/>
  <c r="H76" i="3"/>
  <c r="H72" i="3"/>
  <c r="H68" i="3"/>
  <c r="H64" i="3"/>
  <c r="H60" i="3"/>
  <c r="H56" i="3"/>
  <c r="F52" i="3"/>
  <c r="H83" i="3"/>
  <c r="H79" i="3"/>
  <c r="H75" i="3"/>
  <c r="H71" i="3"/>
  <c r="H67" i="3"/>
  <c r="H63" i="3"/>
  <c r="H59" i="3"/>
  <c r="H55" i="3"/>
  <c r="F84" i="3"/>
  <c r="F60" i="3"/>
  <c r="F83" i="3"/>
  <c r="F75" i="3"/>
  <c r="F67" i="3"/>
  <c r="F59" i="3"/>
  <c r="F68" i="3"/>
  <c r="F80" i="3"/>
  <c r="F72" i="3"/>
  <c r="F64" i="3"/>
  <c r="F56" i="3"/>
  <c r="F76" i="3"/>
  <c r="F79" i="3"/>
  <c r="F71" i="3"/>
  <c r="F63" i="3"/>
  <c r="F55" i="3"/>
  <c r="H52" i="3"/>
  <c r="F82" i="3"/>
  <c r="F78" i="3"/>
  <c r="F74" i="3"/>
  <c r="F70" i="3"/>
  <c r="F66" i="3"/>
  <c r="F62" i="3"/>
  <c r="F58" i="3"/>
  <c r="F54" i="3"/>
  <c r="F81" i="3"/>
  <c r="F77" i="3"/>
  <c r="F73" i="3"/>
  <c r="F69" i="3"/>
  <c r="F65" i="3"/>
  <c r="F61" i="3"/>
  <c r="F57" i="3"/>
  <c r="F53" i="3"/>
  <c r="AJ7" i="3"/>
  <c r="AI7" i="3"/>
  <c r="U46" i="2" l="1"/>
  <c r="AD49" i="3" s="1"/>
  <c r="K84" i="3"/>
  <c r="U45" i="2"/>
  <c r="AD48" i="3" s="1"/>
  <c r="K83" i="3"/>
  <c r="U44" i="2"/>
  <c r="AD47" i="3" s="1"/>
  <c r="K82" i="3"/>
  <c r="U43" i="2"/>
  <c r="AD46" i="3" s="1"/>
  <c r="K81" i="3"/>
  <c r="U42" i="2"/>
  <c r="AD45" i="3" s="1"/>
  <c r="K80" i="3"/>
  <c r="U41" i="2"/>
  <c r="AD44" i="3" s="1"/>
  <c r="K79" i="3"/>
  <c r="U40" i="2"/>
  <c r="AD43" i="3" s="1"/>
  <c r="K78" i="3"/>
  <c r="U39" i="2"/>
  <c r="AD42" i="3" s="1"/>
  <c r="K77" i="3"/>
  <c r="U38" i="2"/>
  <c r="AD41" i="3" s="1"/>
  <c r="K76" i="3"/>
  <c r="U37" i="2"/>
  <c r="AD40" i="3" s="1"/>
  <c r="K75" i="3"/>
  <c r="U36" i="2"/>
  <c r="AD39" i="3" s="1"/>
  <c r="K74" i="3"/>
  <c r="U35" i="2"/>
  <c r="AD38" i="3" s="1"/>
  <c r="K73" i="3"/>
  <c r="U34" i="2"/>
  <c r="AD37" i="3" s="1"/>
  <c r="K72" i="3"/>
  <c r="U33" i="2"/>
  <c r="AD36" i="3" s="1"/>
  <c r="K71" i="3"/>
  <c r="U32" i="2"/>
  <c r="AD35" i="3" s="1"/>
  <c r="K70" i="3"/>
  <c r="U31" i="2"/>
  <c r="AD34" i="3" s="1"/>
  <c r="K69" i="3"/>
  <c r="U30" i="2"/>
  <c r="AD33" i="3" s="1"/>
  <c r="K68" i="3"/>
  <c r="U29" i="2"/>
  <c r="AD32" i="3" s="1"/>
  <c r="K67" i="3"/>
  <c r="U28" i="2"/>
  <c r="AD31" i="3" s="1"/>
  <c r="K66" i="3"/>
  <c r="U27" i="2"/>
  <c r="AD30" i="3" s="1"/>
  <c r="K65" i="3"/>
  <c r="U26" i="2"/>
  <c r="AD29" i="3" s="1"/>
  <c r="K64" i="3"/>
  <c r="U25" i="2"/>
  <c r="AD28" i="3" s="1"/>
  <c r="K63" i="3"/>
  <c r="U24" i="2"/>
  <c r="AD27" i="3" s="1"/>
  <c r="K62" i="3"/>
  <c r="U23" i="2"/>
  <c r="AD26" i="3" s="1"/>
  <c r="K61" i="3"/>
  <c r="U22" i="2"/>
  <c r="AD25" i="3" s="1"/>
  <c r="K60" i="3"/>
  <c r="U21" i="2"/>
  <c r="AD24" i="3" s="1"/>
  <c r="K59" i="3"/>
  <c r="K58" i="3"/>
  <c r="AD56" i="3"/>
  <c r="AC56" i="3"/>
  <c r="AB56" i="3"/>
  <c r="AA56" i="3"/>
  <c r="Z56" i="3"/>
  <c r="U19" i="2"/>
  <c r="AD22" i="3" s="1"/>
  <c r="K57" i="3"/>
  <c r="AD55" i="3"/>
  <c r="AC55" i="3"/>
  <c r="AB55" i="3"/>
  <c r="AA55" i="3"/>
  <c r="Z55" i="3"/>
  <c r="U18" i="2"/>
  <c r="AD21" i="3" s="1"/>
  <c r="K56" i="3"/>
  <c r="AD54" i="3"/>
  <c r="AC54" i="3"/>
  <c r="AB54" i="3"/>
  <c r="AA54" i="3"/>
  <c r="Z54" i="3"/>
  <c r="U17" i="2"/>
  <c r="AD20" i="3" s="1"/>
  <c r="K55" i="3"/>
  <c r="AD53" i="3"/>
  <c r="AC53" i="3"/>
  <c r="AB53" i="3"/>
  <c r="AA53" i="3"/>
  <c r="Z53" i="3"/>
  <c r="U16" i="2"/>
  <c r="AD19" i="3" s="1"/>
  <c r="K54" i="3"/>
  <c r="AD52" i="3"/>
  <c r="AC52" i="3"/>
  <c r="AB52" i="3"/>
  <c r="AA52" i="3"/>
  <c r="Z52" i="3"/>
  <c r="U15" i="2"/>
  <c r="AD18" i="3" s="1"/>
  <c r="K53" i="3"/>
  <c r="AD51" i="3"/>
  <c r="AC51" i="3"/>
  <c r="AB51" i="3"/>
  <c r="AA51" i="3"/>
  <c r="Z51" i="3"/>
  <c r="U14" i="2"/>
  <c r="AD17" i="3" s="1"/>
  <c r="K52" i="3"/>
  <c r="E52" i="3" s="1"/>
  <c r="T14" i="2" s="1"/>
  <c r="AC17" i="3" s="1"/>
  <c r="AD50" i="3"/>
  <c r="AC50" i="3"/>
  <c r="AB50" i="3"/>
  <c r="AA50" i="3"/>
  <c r="Z50" i="3"/>
  <c r="R50" i="3"/>
  <c r="R49" i="3"/>
  <c r="K47" i="3"/>
  <c r="E47" i="3" s="1"/>
  <c r="R46" i="2" s="1"/>
  <c r="AA49" i="3" s="1"/>
  <c r="K46" i="3"/>
  <c r="E46" i="3" s="1"/>
  <c r="R45" i="2" s="1"/>
  <c r="AA48" i="3" s="1"/>
  <c r="K45" i="3"/>
  <c r="E45" i="3" s="1"/>
  <c r="R44" i="2" s="1"/>
  <c r="AA47" i="3" s="1"/>
  <c r="K44" i="3"/>
  <c r="E44" i="3" s="1"/>
  <c r="K43" i="3"/>
  <c r="E43" i="3" s="1"/>
  <c r="R42" i="2" s="1"/>
  <c r="AA45" i="3" s="1"/>
  <c r="K42" i="3"/>
  <c r="E42" i="3" s="1"/>
  <c r="R41" i="2" s="1"/>
  <c r="AA44" i="3" s="1"/>
  <c r="K41" i="3"/>
  <c r="E41" i="3" s="1"/>
  <c r="R40" i="2" s="1"/>
  <c r="AA43" i="3" s="1"/>
  <c r="K40" i="3"/>
  <c r="E40" i="3" s="1"/>
  <c r="K39" i="3"/>
  <c r="E39" i="3" s="1"/>
  <c r="R38" i="2" s="1"/>
  <c r="AA41" i="3" s="1"/>
  <c r="K38" i="3"/>
  <c r="E38" i="3" s="1"/>
  <c r="R37" i="2" s="1"/>
  <c r="AA40" i="3" s="1"/>
  <c r="K37" i="3"/>
  <c r="E37" i="3" s="1"/>
  <c r="R36" i="2" s="1"/>
  <c r="AA39" i="3" s="1"/>
  <c r="K36" i="3"/>
  <c r="E36" i="3" s="1"/>
  <c r="K35" i="3"/>
  <c r="E35" i="3" s="1"/>
  <c r="R34" i="2" s="1"/>
  <c r="AA37" i="3" s="1"/>
  <c r="K34" i="3"/>
  <c r="E34" i="3" s="1"/>
  <c r="R33" i="2" s="1"/>
  <c r="AA36" i="3" s="1"/>
  <c r="K33" i="3"/>
  <c r="E33" i="3" s="1"/>
  <c r="R32" i="2" s="1"/>
  <c r="AA35" i="3" s="1"/>
  <c r="K32" i="3"/>
  <c r="E32" i="3" s="1"/>
  <c r="W31" i="3"/>
  <c r="V31" i="3"/>
  <c r="U31" i="3"/>
  <c r="T31" i="3"/>
  <c r="S31" i="3"/>
  <c r="R31" i="3"/>
  <c r="Q31" i="3"/>
  <c r="P31" i="3"/>
  <c r="K31" i="3"/>
  <c r="E31" i="3" s="1"/>
  <c r="R30" i="2" s="1"/>
  <c r="AA33" i="3" s="1"/>
  <c r="W30" i="3"/>
  <c r="V30" i="3"/>
  <c r="U30" i="3"/>
  <c r="T30" i="3"/>
  <c r="S30" i="3"/>
  <c r="R30" i="3"/>
  <c r="Q30" i="3"/>
  <c r="P30" i="3"/>
  <c r="K30" i="3"/>
  <c r="E30" i="3" s="1"/>
  <c r="R29" i="2" s="1"/>
  <c r="AA32" i="3" s="1"/>
  <c r="W29" i="3"/>
  <c r="V29" i="3"/>
  <c r="U29" i="3"/>
  <c r="T29" i="3"/>
  <c r="S29" i="3"/>
  <c r="R29" i="3"/>
  <c r="Q29" i="3"/>
  <c r="P29" i="3"/>
  <c r="K29" i="3"/>
  <c r="E29" i="3" s="1"/>
  <c r="R28" i="2" s="1"/>
  <c r="AA31" i="3" s="1"/>
  <c r="W28" i="3"/>
  <c r="V28" i="3"/>
  <c r="U28" i="3"/>
  <c r="T28" i="3"/>
  <c r="S28" i="3"/>
  <c r="R28" i="3"/>
  <c r="Q28" i="3"/>
  <c r="P28" i="3"/>
  <c r="K28" i="3"/>
  <c r="E28" i="3" s="1"/>
  <c r="W27" i="3"/>
  <c r="V27" i="3"/>
  <c r="U27" i="3"/>
  <c r="T27" i="3"/>
  <c r="S27" i="3"/>
  <c r="R27" i="3"/>
  <c r="Q27" i="3"/>
  <c r="P27" i="3"/>
  <c r="K27" i="3"/>
  <c r="E27" i="3" s="1"/>
  <c r="R26" i="2" s="1"/>
  <c r="AA29" i="3" s="1"/>
  <c r="W26" i="3"/>
  <c r="V26" i="3"/>
  <c r="U26" i="3"/>
  <c r="T26" i="3"/>
  <c r="S26" i="3"/>
  <c r="R26" i="3"/>
  <c r="Q26" i="3"/>
  <c r="P26" i="3"/>
  <c r="K26" i="3"/>
  <c r="E26" i="3" s="1"/>
  <c r="R25" i="2" s="1"/>
  <c r="AA28" i="3" s="1"/>
  <c r="W25" i="3"/>
  <c r="V25" i="3"/>
  <c r="U25" i="3"/>
  <c r="T25" i="3"/>
  <c r="S25" i="3"/>
  <c r="R25" i="3"/>
  <c r="Q25" i="3"/>
  <c r="P25" i="3"/>
  <c r="K25" i="3"/>
  <c r="E25" i="3" s="1"/>
  <c r="W24" i="3"/>
  <c r="V24" i="3"/>
  <c r="U24" i="3"/>
  <c r="T24" i="3"/>
  <c r="S24" i="3"/>
  <c r="R24" i="3"/>
  <c r="Q24" i="3"/>
  <c r="P24" i="3"/>
  <c r="K24" i="3"/>
  <c r="E24" i="3" s="1"/>
  <c r="W23" i="3"/>
  <c r="V23" i="3"/>
  <c r="U23" i="3"/>
  <c r="T23" i="3"/>
  <c r="S23" i="3"/>
  <c r="R23" i="3"/>
  <c r="Q23" i="3"/>
  <c r="P23" i="3"/>
  <c r="K23" i="3"/>
  <c r="E23" i="3" s="1"/>
  <c r="R22" i="2" s="1"/>
  <c r="AA25" i="3" s="1"/>
  <c r="W22" i="3"/>
  <c r="V22" i="3"/>
  <c r="U22" i="3"/>
  <c r="T22" i="3"/>
  <c r="S22" i="3"/>
  <c r="R22" i="3"/>
  <c r="Q22" i="3"/>
  <c r="P22" i="3"/>
  <c r="K22" i="3"/>
  <c r="E22" i="3" s="1"/>
  <c r="R21" i="2" s="1"/>
  <c r="AA24" i="3" s="1"/>
  <c r="W21" i="3"/>
  <c r="V21" i="3"/>
  <c r="U21" i="3"/>
  <c r="T21" i="3"/>
  <c r="S21" i="3"/>
  <c r="R21" i="3"/>
  <c r="Q21" i="3"/>
  <c r="P21" i="3"/>
  <c r="K21" i="3"/>
  <c r="E21" i="3" s="1"/>
  <c r="R20" i="2" s="1"/>
  <c r="AA23" i="3" s="1"/>
  <c r="W20" i="3"/>
  <c r="V20" i="3"/>
  <c r="U20" i="3"/>
  <c r="T20" i="3"/>
  <c r="S20" i="3"/>
  <c r="R20" i="3"/>
  <c r="Q20" i="3"/>
  <c r="P20" i="3"/>
  <c r="K20" i="3"/>
  <c r="E20" i="3" s="1"/>
  <c r="W19" i="3"/>
  <c r="V19" i="3"/>
  <c r="U19" i="3"/>
  <c r="T19" i="3"/>
  <c r="S19" i="3"/>
  <c r="R19" i="3"/>
  <c r="Q19" i="3"/>
  <c r="P19" i="3"/>
  <c r="K19" i="3"/>
  <c r="E19" i="3" s="1"/>
  <c r="R18" i="2" s="1"/>
  <c r="AA21" i="3" s="1"/>
  <c r="W18" i="3"/>
  <c r="V18" i="3"/>
  <c r="U18" i="3"/>
  <c r="T18" i="3"/>
  <c r="S18" i="3"/>
  <c r="R18" i="3"/>
  <c r="Q18" i="3"/>
  <c r="P18" i="3"/>
  <c r="K18" i="3"/>
  <c r="E18" i="3" s="1"/>
  <c r="R17" i="2" s="1"/>
  <c r="AA20" i="3" s="1"/>
  <c r="W17" i="3"/>
  <c r="V17" i="3"/>
  <c r="U17" i="3"/>
  <c r="T17" i="3"/>
  <c r="S17" i="3"/>
  <c r="R17" i="3"/>
  <c r="Q17" i="3"/>
  <c r="P17" i="3"/>
  <c r="K17" i="3"/>
  <c r="E17" i="3" s="1"/>
  <c r="AD16" i="3"/>
  <c r="AC16" i="3"/>
  <c r="W16" i="3"/>
  <c r="V16" i="3"/>
  <c r="U16" i="3"/>
  <c r="T16" i="3"/>
  <c r="S16" i="3"/>
  <c r="R16" i="3"/>
  <c r="Q16" i="3"/>
  <c r="P16" i="3"/>
  <c r="K16" i="3"/>
  <c r="E16" i="3" s="1"/>
  <c r="R15" i="2" s="1"/>
  <c r="AA18" i="3" s="1"/>
  <c r="AD15" i="3"/>
  <c r="AC15" i="3"/>
  <c r="W15" i="3"/>
  <c r="V15" i="3"/>
  <c r="U15" i="3"/>
  <c r="T15" i="3"/>
  <c r="S15" i="3"/>
  <c r="R15" i="3"/>
  <c r="Q15" i="3"/>
  <c r="P15" i="3"/>
  <c r="K15" i="3"/>
  <c r="E15" i="3" s="1"/>
  <c r="R14" i="2" s="1"/>
  <c r="AA17" i="3" s="1"/>
  <c r="AD14" i="3"/>
  <c r="AC14" i="3"/>
  <c r="W14" i="3"/>
  <c r="V14" i="3"/>
  <c r="U14" i="3"/>
  <c r="T14" i="3"/>
  <c r="S14" i="3"/>
  <c r="R14" i="3"/>
  <c r="Q14" i="3"/>
  <c r="P14" i="3"/>
  <c r="K14" i="3"/>
  <c r="E14" i="3" s="1"/>
  <c r="AD13" i="3"/>
  <c r="AC13" i="3"/>
  <c r="W13" i="3"/>
  <c r="V13" i="3"/>
  <c r="U13" i="3"/>
  <c r="T13" i="3"/>
  <c r="S13" i="3"/>
  <c r="R13" i="3"/>
  <c r="Q13" i="3"/>
  <c r="P13" i="3"/>
  <c r="K13" i="3"/>
  <c r="E13" i="3" s="1"/>
  <c r="AD12" i="3"/>
  <c r="AC12" i="3"/>
  <c r="W12" i="3"/>
  <c r="V12" i="3"/>
  <c r="U12" i="3"/>
  <c r="T12" i="3"/>
  <c r="S12" i="3"/>
  <c r="R12" i="3"/>
  <c r="Q12" i="3"/>
  <c r="P12" i="3"/>
  <c r="K12" i="3"/>
  <c r="E12" i="3" s="1"/>
  <c r="AD11" i="3"/>
  <c r="AC11" i="3"/>
  <c r="W11" i="3"/>
  <c r="V11" i="3"/>
  <c r="U11" i="3"/>
  <c r="T11" i="3"/>
  <c r="S11" i="3"/>
  <c r="R11" i="3"/>
  <c r="Q11" i="3"/>
  <c r="P11" i="3"/>
  <c r="K11" i="3"/>
  <c r="E11" i="3" s="1"/>
  <c r="R10" i="2" s="1"/>
  <c r="AA13" i="3" s="1"/>
  <c r="AD10" i="3"/>
  <c r="AC10" i="3"/>
  <c r="W10" i="3"/>
  <c r="V10" i="3"/>
  <c r="U10" i="3"/>
  <c r="T10" i="3"/>
  <c r="S10" i="3"/>
  <c r="R10" i="3"/>
  <c r="Q10" i="3"/>
  <c r="P10" i="3"/>
  <c r="K10" i="3"/>
  <c r="E10" i="3" s="1"/>
  <c r="R9" i="2" s="1"/>
  <c r="AA12" i="3" s="1"/>
  <c r="AD9" i="3"/>
  <c r="AC9" i="3"/>
  <c r="W9" i="3"/>
  <c r="V9" i="3"/>
  <c r="U9" i="3"/>
  <c r="T9" i="3"/>
  <c r="S9" i="3"/>
  <c r="R9" i="3"/>
  <c r="Q9" i="3"/>
  <c r="P9" i="3"/>
  <c r="K9" i="3"/>
  <c r="E9" i="3" s="1"/>
  <c r="R8" i="2" s="1"/>
  <c r="AA11" i="3" s="1"/>
  <c r="AD8" i="3"/>
  <c r="AC8" i="3"/>
  <c r="W8" i="3"/>
  <c r="V8" i="3"/>
  <c r="U8" i="3"/>
  <c r="T8" i="3"/>
  <c r="S8" i="3"/>
  <c r="R8" i="3"/>
  <c r="Q8" i="3"/>
  <c r="P8" i="3"/>
  <c r="K8" i="3"/>
  <c r="E8" i="3" s="1"/>
  <c r="AD7" i="3"/>
  <c r="AC7" i="3"/>
  <c r="W7" i="3"/>
  <c r="V7" i="3"/>
  <c r="U7" i="3"/>
  <c r="T7" i="3"/>
  <c r="S7" i="3"/>
  <c r="R7" i="3"/>
  <c r="Q7" i="3"/>
  <c r="P7" i="3"/>
  <c r="K7" i="3"/>
  <c r="E7" i="3" s="1"/>
  <c r="R6" i="2" s="1"/>
  <c r="AA9" i="3" s="1"/>
  <c r="AD6" i="3"/>
  <c r="AC6" i="3"/>
  <c r="AB6" i="3"/>
  <c r="AA6" i="3"/>
  <c r="Z6" i="3"/>
  <c r="K6" i="3"/>
  <c r="E6" i="3" s="1"/>
  <c r="AD5" i="3"/>
  <c r="AC5" i="3"/>
  <c r="AB5" i="3"/>
  <c r="AA5" i="3"/>
  <c r="Z5" i="3"/>
  <c r="K5" i="3"/>
  <c r="E5" i="3" s="1"/>
  <c r="R4" i="2" s="1"/>
  <c r="AA7" i="3" s="1"/>
  <c r="AC93" i="2"/>
  <c r="Q46" i="2"/>
  <c r="Z49" i="3" s="1"/>
  <c r="Q45" i="2"/>
  <c r="Z48" i="3" s="1"/>
  <c r="Q44" i="2"/>
  <c r="Z47" i="3" s="1"/>
  <c r="Q43" i="2"/>
  <c r="Z46" i="3" s="1"/>
  <c r="Q42" i="2"/>
  <c r="Z45" i="3" s="1"/>
  <c r="Q41" i="2"/>
  <c r="Z44" i="3" s="1"/>
  <c r="Q40" i="2"/>
  <c r="Z43" i="3" s="1"/>
  <c r="Q39" i="2"/>
  <c r="Z42" i="3" s="1"/>
  <c r="Q38" i="2"/>
  <c r="Z41" i="3" s="1"/>
  <c r="Q37" i="2"/>
  <c r="Z40" i="3" s="1"/>
  <c r="Q36" i="2"/>
  <c r="Z39" i="3" s="1"/>
  <c r="Q35" i="2"/>
  <c r="Z38" i="3" s="1"/>
  <c r="Q34" i="2"/>
  <c r="Z37" i="3" s="1"/>
  <c r="Q33" i="2"/>
  <c r="Z36" i="3" s="1"/>
  <c r="Q32" i="2"/>
  <c r="Z35" i="3" s="1"/>
  <c r="Q31" i="2"/>
  <c r="Z34" i="3" s="1"/>
  <c r="Q30" i="2"/>
  <c r="Z33" i="3" s="1"/>
  <c r="Q29" i="2"/>
  <c r="Z32" i="3" s="1"/>
  <c r="Q28" i="2"/>
  <c r="Z31" i="3" s="1"/>
  <c r="Q27" i="2"/>
  <c r="Z30" i="3" s="1"/>
  <c r="Q26" i="2"/>
  <c r="Z29" i="3" s="1"/>
  <c r="Q25" i="2"/>
  <c r="Z28" i="3" s="1"/>
  <c r="Q24" i="2"/>
  <c r="Z27" i="3" s="1"/>
  <c r="Q23" i="2"/>
  <c r="Z26" i="3" s="1"/>
  <c r="Q22" i="2"/>
  <c r="Z25" i="3" s="1"/>
  <c r="Q21" i="2"/>
  <c r="Z24" i="3" s="1"/>
  <c r="U20" i="2"/>
  <c r="AD23" i="3" s="1"/>
  <c r="Q20" i="2"/>
  <c r="Z23" i="3" s="1"/>
  <c r="Q19" i="2"/>
  <c r="Z22" i="3" s="1"/>
  <c r="Q18" i="2"/>
  <c r="Z21" i="3" s="1"/>
  <c r="Q17" i="2"/>
  <c r="Z20" i="3" s="1"/>
  <c r="Q16" i="2"/>
  <c r="Z19" i="3" s="1"/>
  <c r="Q15" i="2"/>
  <c r="Z18" i="3" s="1"/>
  <c r="Q14" i="2"/>
  <c r="Z17" i="3" s="1"/>
  <c r="Q13" i="2"/>
  <c r="Z16" i="3" s="1"/>
  <c r="Q12" i="2"/>
  <c r="Z15" i="3" s="1"/>
  <c r="Q11" i="2"/>
  <c r="Z14" i="3" s="1"/>
  <c r="Q10" i="2"/>
  <c r="Z13" i="3" s="1"/>
  <c r="Q9" i="2"/>
  <c r="Z12" i="3" s="1"/>
  <c r="Q8" i="2"/>
  <c r="Z11" i="3" s="1"/>
  <c r="Q7" i="2"/>
  <c r="Z10" i="3" s="1"/>
  <c r="Q6" i="2"/>
  <c r="Z9" i="3" s="1"/>
  <c r="Q5" i="2"/>
  <c r="Z8" i="3" s="1"/>
  <c r="Q4" i="2"/>
  <c r="Z7" i="3" s="1"/>
  <c r="E61" i="3" l="1"/>
  <c r="T23" i="2" s="1"/>
  <c r="AC26" i="3" s="1"/>
  <c r="E65" i="3"/>
  <c r="T27" i="2" s="1"/>
  <c r="AC30" i="3" s="1"/>
  <c r="E69" i="3"/>
  <c r="T31" i="2" s="1"/>
  <c r="AC34" i="3" s="1"/>
  <c r="E75" i="3"/>
  <c r="T37" i="2" s="1"/>
  <c r="AC40" i="3" s="1"/>
  <c r="E77" i="3"/>
  <c r="T39" i="2" s="1"/>
  <c r="AC42" i="3" s="1"/>
  <c r="E83" i="3"/>
  <c r="T45" i="2" s="1"/>
  <c r="AC48" i="3" s="1"/>
  <c r="E55" i="3"/>
  <c r="T17" i="2" s="1"/>
  <c r="AC20" i="3" s="1"/>
  <c r="E56" i="3"/>
  <c r="T18" i="2" s="1"/>
  <c r="AC21" i="3" s="1"/>
  <c r="E59" i="3"/>
  <c r="T21" i="2" s="1"/>
  <c r="AC24" i="3" s="1"/>
  <c r="E63" i="3"/>
  <c r="T25" i="2" s="1"/>
  <c r="AC28" i="3" s="1"/>
  <c r="E67" i="3"/>
  <c r="T29" i="2" s="1"/>
  <c r="AC32" i="3" s="1"/>
  <c r="E71" i="3"/>
  <c r="T33" i="2" s="1"/>
  <c r="AC36" i="3" s="1"/>
  <c r="E73" i="3"/>
  <c r="T35" i="2" s="1"/>
  <c r="AC38" i="3" s="1"/>
  <c r="E79" i="3"/>
  <c r="T41" i="2" s="1"/>
  <c r="AC44" i="3" s="1"/>
  <c r="E81" i="3"/>
  <c r="T43" i="2" s="1"/>
  <c r="AC46" i="3" s="1"/>
  <c r="E54" i="3"/>
  <c r="T16" i="2" s="1"/>
  <c r="AC19" i="3" s="1"/>
  <c r="E58" i="3"/>
  <c r="T20" i="2" s="1"/>
  <c r="AC23" i="3" s="1"/>
  <c r="E60" i="3"/>
  <c r="T22" i="2" s="1"/>
  <c r="AC25" i="3" s="1"/>
  <c r="E62" i="3"/>
  <c r="T24" i="2" s="1"/>
  <c r="AC27" i="3" s="1"/>
  <c r="E64" i="3"/>
  <c r="T26" i="2" s="1"/>
  <c r="AC29" i="3" s="1"/>
  <c r="E66" i="3"/>
  <c r="T28" i="2" s="1"/>
  <c r="AC31" i="3" s="1"/>
  <c r="E68" i="3"/>
  <c r="T30" i="2" s="1"/>
  <c r="AC33" i="3" s="1"/>
  <c r="E70" i="3"/>
  <c r="T32" i="2" s="1"/>
  <c r="AC35" i="3" s="1"/>
  <c r="E72" i="3"/>
  <c r="T34" i="2" s="1"/>
  <c r="AC37" i="3" s="1"/>
  <c r="E74" i="3"/>
  <c r="T36" i="2" s="1"/>
  <c r="AC39" i="3" s="1"/>
  <c r="E76" i="3"/>
  <c r="T38" i="2" s="1"/>
  <c r="AC41" i="3" s="1"/>
  <c r="E78" i="3"/>
  <c r="T40" i="2" s="1"/>
  <c r="AC43" i="3" s="1"/>
  <c r="E80" i="3"/>
  <c r="T42" i="2" s="1"/>
  <c r="AC45" i="3" s="1"/>
  <c r="E82" i="3"/>
  <c r="T44" i="2" s="1"/>
  <c r="AC47" i="3" s="1"/>
  <c r="E84" i="3"/>
  <c r="T46" i="2" s="1"/>
  <c r="AC49" i="3" s="1"/>
  <c r="E53" i="3"/>
  <c r="T15" i="2" s="1"/>
  <c r="AC18" i="3" s="1"/>
  <c r="E57" i="3"/>
  <c r="T19" i="2" s="1"/>
  <c r="AC22" i="3" s="1"/>
  <c r="S5" i="2"/>
  <c r="AB8" i="3" s="1"/>
  <c r="S24" i="2"/>
  <c r="AB27" i="3" s="1"/>
  <c r="S19" i="2"/>
  <c r="AB22" i="3" s="1"/>
  <c r="S27" i="2"/>
  <c r="AB30" i="3" s="1"/>
  <c r="S31" i="2"/>
  <c r="AB34" i="3" s="1"/>
  <c r="S35" i="2"/>
  <c r="AB38" i="3" s="1"/>
  <c r="S39" i="2"/>
  <c r="AB42" i="3" s="1"/>
  <c r="S43" i="2"/>
  <c r="AB46" i="3" s="1"/>
  <c r="S22" i="2"/>
  <c r="AB25" i="3" s="1"/>
  <c r="R53" i="3"/>
  <c r="R54" i="3" s="1"/>
  <c r="R55" i="3" s="1"/>
  <c r="C12" i="2" s="1"/>
  <c r="S34" i="2"/>
  <c r="AB37" i="3" s="1"/>
  <c r="R35" i="2"/>
  <c r="AA38" i="3" s="1"/>
  <c r="S42" i="2"/>
  <c r="AB45" i="3" s="1"/>
  <c r="R43" i="2"/>
  <c r="AA46" i="3" s="1"/>
  <c r="R24" i="2"/>
  <c r="AA27" i="3" s="1"/>
  <c r="S20" i="2"/>
  <c r="AB23" i="3" s="1"/>
  <c r="R5" i="2"/>
  <c r="AA8" i="3" s="1"/>
  <c r="S26" i="2"/>
  <c r="AB29" i="3" s="1"/>
  <c r="R27" i="2"/>
  <c r="AA30" i="3" s="1"/>
  <c r="S38" i="2"/>
  <c r="AB41" i="3" s="1"/>
  <c r="R39" i="2"/>
  <c r="AA42" i="3" s="1"/>
  <c r="S46" i="2"/>
  <c r="AB49" i="3" s="1"/>
  <c r="S7" i="2"/>
  <c r="AB10" i="3" s="1"/>
  <c r="S12" i="2"/>
  <c r="AB15" i="3" s="1"/>
  <c r="S16" i="2"/>
  <c r="AB19" i="3" s="1"/>
  <c r="S9" i="2"/>
  <c r="AB12" i="3" s="1"/>
  <c r="S13" i="2"/>
  <c r="AB16" i="3" s="1"/>
  <c r="S21" i="2"/>
  <c r="AB24" i="3" s="1"/>
  <c r="S30" i="2"/>
  <c r="AB33" i="3" s="1"/>
  <c r="R31" i="2"/>
  <c r="AA34" i="3" s="1"/>
  <c r="S33" i="2"/>
  <c r="AB36" i="3" s="1"/>
  <c r="S41" i="2"/>
  <c r="AB44" i="3" s="1"/>
  <c r="S11" i="2"/>
  <c r="AB14" i="3" s="1"/>
  <c r="S25" i="2"/>
  <c r="AB28" i="3" s="1"/>
  <c r="S17" i="2"/>
  <c r="AB20" i="3" s="1"/>
  <c r="S23" i="2"/>
  <c r="AB26" i="3" s="1"/>
  <c r="S10" i="2"/>
  <c r="AB13" i="3" s="1"/>
  <c r="R7" i="2"/>
  <c r="AA10" i="3" s="1"/>
  <c r="S4" i="2"/>
  <c r="AB7" i="3" s="1"/>
  <c r="S18" i="2"/>
  <c r="AB21" i="3" s="1"/>
  <c r="S28" i="2"/>
  <c r="AB31" i="3" s="1"/>
  <c r="S32" i="2"/>
  <c r="AB35" i="3" s="1"/>
  <c r="S36" i="2"/>
  <c r="AB39" i="3" s="1"/>
  <c r="S40" i="2"/>
  <c r="AB43" i="3" s="1"/>
  <c r="S44" i="2"/>
  <c r="AB47" i="3" s="1"/>
  <c r="R13" i="2"/>
  <c r="AA16" i="3" s="1"/>
  <c r="S8" i="2"/>
  <c r="AB11" i="3" s="1"/>
  <c r="S29" i="2"/>
  <c r="AB32" i="3" s="1"/>
  <c r="S37" i="2"/>
  <c r="AB40" i="3" s="1"/>
  <c r="S45" i="2"/>
  <c r="AB48" i="3" s="1"/>
  <c r="S6" i="2"/>
  <c r="AB9" i="3" s="1"/>
  <c r="S14" i="2"/>
  <c r="AB17" i="3" s="1"/>
  <c r="R19" i="2"/>
  <c r="AA22" i="3" s="1"/>
  <c r="R23" i="2"/>
  <c r="AA26" i="3" s="1"/>
  <c r="R11" i="2"/>
  <c r="AA14" i="3" s="1"/>
  <c r="R12" i="2"/>
  <c r="AA15" i="3" s="1"/>
  <c r="S15" i="2"/>
  <c r="AB18" i="3" s="1"/>
  <c r="R16" i="2"/>
  <c r="AA1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Gautham Ashokkumar</author>
  </authors>
  <commentList>
    <comment ref="B2" authorId="0" shapeId="0" xr:uid="{02383B2F-0705-4243-979C-31E8DC49AF82}">
      <text>
        <r>
          <rPr>
            <sz val="9"/>
            <color indexed="81"/>
            <rFont val="Tahoma"/>
            <family val="2"/>
          </rPr>
          <t>The image below is an example data sheet. Replace with your motor data sheet, if available.</t>
        </r>
      </text>
    </comment>
    <comment ref="M2" authorId="0" shapeId="0" xr:uid="{F0F75EA7-327F-4362-8189-C99868BE43D3}">
      <text>
        <r>
          <rPr>
            <sz val="9"/>
            <color indexed="81"/>
            <rFont val="Tahoma"/>
            <family val="2"/>
          </rPr>
          <t xml:space="preserve">Fill the table with points from the Motor Thermal Capability curves. This will automatically plot the curve in the Coordination Chart in the Chart Worksheet.
</t>
        </r>
      </text>
    </comment>
    <comment ref="V2" authorId="0" shapeId="0" xr:uid="{8AC570F3-8A38-4243-BAAC-CC89FE0ECD4E}">
      <text>
        <r>
          <rPr>
            <sz val="9"/>
            <color indexed="81"/>
            <rFont val="Tahoma"/>
            <family val="2"/>
          </rPr>
          <t>You can use this table to plot any additional curves that you would like displayed in the Coordination Chart in the Chart Worksheet</t>
        </r>
      </text>
    </comment>
    <comment ref="M3" authorId="0" shapeId="0" xr:uid="{E9510C90-47D6-493F-9FF0-B1A4D6B42F1F}">
      <text>
        <r>
          <rPr>
            <sz val="9"/>
            <color indexed="81"/>
            <rFont val="Tahoma"/>
            <family val="2"/>
          </rPr>
          <t>The "running" curves are also known as the "stator" thermal limit curves.</t>
        </r>
      </text>
    </comment>
    <comment ref="O3" authorId="0" shapeId="0" xr:uid="{E27B96F7-8711-4E87-8CAB-14DB4F6A56FC}">
      <text>
        <r>
          <rPr>
            <sz val="9"/>
            <color indexed="81"/>
            <rFont val="Tahoma"/>
            <family val="2"/>
          </rPr>
          <t>The "Running" curves are also known as the "Stator" thermal limit curves.</t>
        </r>
      </text>
    </comment>
    <comment ref="Q3" authorId="0" shapeId="0" xr:uid="{F84BF559-7FCC-4567-9F92-667D4EA2F973}">
      <text>
        <r>
          <rPr>
            <sz val="9"/>
            <color indexed="81"/>
            <rFont val="Tahoma"/>
            <family val="2"/>
          </rPr>
          <t>The "Locked" curves are the "Rotor" thermal limit curves.</t>
        </r>
      </text>
    </comment>
    <comment ref="S3" authorId="0" shapeId="0" xr:uid="{2AEB9213-0D49-490F-A2B1-A2A820DB512E}">
      <text>
        <r>
          <rPr>
            <sz val="9"/>
            <color indexed="81"/>
            <rFont val="Tahoma"/>
            <family val="2"/>
          </rPr>
          <t>The "Locked" curves are the "Rotor" thermal limit curves.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Gautham Ashokkumar</author>
    <author>Author</author>
  </authors>
  <commentList>
    <comment ref="A1" authorId="0" shapeId="0" xr:uid="{41CE68D3-CB0C-4DF1-8E31-49C66F6864E8}">
      <text>
        <r>
          <rPr>
            <sz val="9"/>
            <color indexed="81"/>
            <rFont val="Tahoma"/>
            <family val="2"/>
          </rPr>
          <t>Settings in the grayed-out cells do not affect the trip curves on the Coordination Chart.</t>
        </r>
      </text>
    </comment>
    <comment ref="Q1" authorId="1" shapeId="0" xr:uid="{C84DB33F-6909-40C8-B893-FFF1B16B4593}">
      <text>
        <r>
          <rPr>
            <sz val="9"/>
            <color indexed="81"/>
            <rFont val="Tahoma"/>
            <family val="2"/>
          </rPr>
          <t>This table displays the values for the relay’s thermal trip curves for SETMETH chosen.</t>
        </r>
      </text>
    </comment>
    <comment ref="R2" authorId="1" shapeId="0" xr:uid="{81DEE965-8DD8-4B4A-B174-082A19802D38}">
      <text>
        <r>
          <rPr>
            <sz val="9"/>
            <color indexed="81"/>
            <rFont val="Tahoma"/>
            <family val="2"/>
          </rPr>
          <t>Although the x-axis values in the table start at 1.01 times FLA, the stator thermal trip values are applicable when they exceed the SF setting. The trip time for values of current less than the SF setting is automatically displayed as #N/A.</t>
        </r>
      </text>
    </comment>
    <comment ref="U3" authorId="1" shapeId="0" xr:uid="{8044557D-70C6-4CF2-9586-443EEAD8F1E5}">
      <text>
        <r>
          <rPr>
            <sz val="9"/>
            <color indexed="81"/>
            <rFont val="Tahoma"/>
            <family val="2"/>
          </rPr>
          <t>Trip curves for the rotor starting element start at 2.5 times FLA.</t>
        </r>
      </text>
    </comment>
    <comment ref="A21" authorId="0" shapeId="0" xr:uid="{7AE4BB07-84B6-4FE4-A526-F924AA37CDCB}">
      <text>
        <r>
          <rPr>
            <sz val="9"/>
            <color indexed="81"/>
            <rFont val="Tahoma"/>
            <family val="2"/>
          </rPr>
          <t xml:space="preserve">Select the curves you want to display in the Coordination Chart by checking the boxes.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Gautham Ashokkumar</author>
  </authors>
  <commentList>
    <comment ref="F50" authorId="0" shapeId="0" xr:uid="{7DFFAA52-3882-4712-80DE-F4B0D3A590E1}">
      <text>
        <r>
          <rPr>
            <b/>
            <sz val="9"/>
            <color indexed="81"/>
            <rFont val="Tahoma"/>
            <family val="2"/>
          </rPr>
          <t xml:space="preserve">Logic is:
IF Curve, 
   Then Column L, 
    Else 
         IF Rating, 
                 then IF ( I0&lt;1)
                          Then I^2t, 
                          Else Column G
              Else Rating_1 formula
</t>
        </r>
      </text>
    </comment>
  </commentList>
</comments>
</file>

<file path=xl/sharedStrings.xml><?xml version="1.0" encoding="utf-8"?>
<sst xmlns="http://schemas.openxmlformats.org/spreadsheetml/2006/main" count="95" uniqueCount="64">
  <si>
    <t>Table 2: User Curve Points</t>
  </si>
  <si>
    <t>Running (Hot)</t>
  </si>
  <si>
    <t>Running (Cold)</t>
  </si>
  <si>
    <t>Locked (Hot)</t>
  </si>
  <si>
    <t>Locked (cold)</t>
  </si>
  <si>
    <t>Curve 1</t>
  </si>
  <si>
    <t>Curve 2</t>
  </si>
  <si>
    <t>Current (xFLA)</t>
  </si>
  <si>
    <t>Time (Seconds)</t>
  </si>
  <si>
    <t>SEL-710 Setttings</t>
  </si>
  <si>
    <t xml:space="preserve">Relay Thermal Trip Curve Values </t>
  </si>
  <si>
    <t>SETMETH</t>
  </si>
  <si>
    <t>(x FLA)</t>
  </si>
  <si>
    <t>Cold Stator</t>
  </si>
  <si>
    <t>Hot Stator</t>
  </si>
  <si>
    <t>Cold Rotor</t>
  </si>
  <si>
    <t>Hot Rotor</t>
  </si>
  <si>
    <t>FLS</t>
  </si>
  <si>
    <t>OFF</t>
  </si>
  <si>
    <t>SF</t>
  </si>
  <si>
    <t>LRA (x FLA)</t>
  </si>
  <si>
    <t>LRTHOT</t>
  </si>
  <si>
    <t xml:space="preserve"> </t>
  </si>
  <si>
    <t>RTC</t>
  </si>
  <si>
    <t>Chart Display Options</t>
  </si>
  <si>
    <t>NUM1</t>
  </si>
  <si>
    <t>ALL THREE METHODS</t>
  </si>
  <si>
    <t>(Source Ref, Second ref for Curve)</t>
  </si>
  <si>
    <t>Stator Current</t>
  </si>
  <si>
    <t>CURVE  METHOD (Source Ref)</t>
  </si>
  <si>
    <t>(Times FLA)</t>
  </si>
  <si>
    <t>Tp</t>
  </si>
  <si>
    <t>Tp (cold)</t>
  </si>
  <si>
    <t>Tp (hot)</t>
  </si>
  <si>
    <t>Thermal Damage Curve Points</t>
  </si>
  <si>
    <t>Third ref (used For Trip Plots) (Second Ref on the chart sheet)</t>
  </si>
  <si>
    <t>RTC Calculator for AUTO and CURVE</t>
  </si>
  <si>
    <t>Rotor (cold)</t>
  </si>
  <si>
    <t>Rotor (hot)</t>
  </si>
  <si>
    <t>AUTO</t>
  </si>
  <si>
    <t>(divided the formula by 60 REMEMBER TO MARK in APP GUIDE)</t>
  </si>
  <si>
    <t>Trip (Cold Rotor)</t>
  </si>
  <si>
    <t>I</t>
  </si>
  <si>
    <t>CURVE</t>
  </si>
  <si>
    <t xml:space="preserve">Chosen RTC </t>
  </si>
  <si>
    <t>Text format</t>
  </si>
  <si>
    <t>User Curve 1</t>
  </si>
  <si>
    <t>User Curve 2</t>
  </si>
  <si>
    <t>Current I</t>
  </si>
  <si>
    <t>Trip Time t (seconds)</t>
  </si>
  <si>
    <t>Trip (Cold Stator)</t>
  </si>
  <si>
    <t>Locked (Cold)</t>
  </si>
  <si>
    <t>Trip (Hot Rotor I0 &gt;FLA)</t>
  </si>
  <si>
    <t>RATING exception (I0 &gt; FLA)</t>
  </si>
  <si>
    <t>Test column (ignore)</t>
  </si>
  <si>
    <t>Graph: Time-Current and Motor Thermal Limit Curves</t>
  </si>
  <si>
    <t xml:space="preserve">Table 1: Motor Thermal Limit Curve Points </t>
  </si>
  <si>
    <t>Acceleration Factor (TD)</t>
  </si>
  <si>
    <t xml:space="preserve">     MOTOR CURVES</t>
  </si>
  <si>
    <t xml:space="preserve">                       RELAY CURVES</t>
  </si>
  <si>
    <r>
      <t>Trip (Hot Rotor)</t>
    </r>
    <r>
      <rPr>
        <b/>
        <sz val="11"/>
        <color theme="1"/>
        <rFont val="Calibri"/>
        <family val="2"/>
        <scheme val="minor"/>
      </rPr>
      <t>*</t>
    </r>
  </si>
  <si>
    <r>
      <t>Trip (Hot Stator)</t>
    </r>
    <r>
      <rPr>
        <b/>
        <sz val="11"/>
        <color theme="1"/>
        <rFont val="Calibri"/>
        <family val="2"/>
        <scheme val="minor"/>
      </rPr>
      <t>*</t>
    </r>
  </si>
  <si>
    <r>
      <t>I</t>
    </r>
    <r>
      <rPr>
        <vertAlign val="subscript"/>
        <sz val="12"/>
        <color theme="1"/>
        <rFont val="Calibri"/>
        <family val="2"/>
        <scheme val="minor"/>
      </rPr>
      <t>0</t>
    </r>
    <r>
      <rPr>
        <sz val="12"/>
        <color theme="1"/>
        <rFont val="Calibri"/>
        <family val="2"/>
        <scheme val="minor"/>
      </rPr>
      <t xml:space="preserve"> Preload (pu of FLA)</t>
    </r>
  </si>
  <si>
    <r>
      <t>* The relay trip curves are considered "Hot" for a I</t>
    </r>
    <r>
      <rPr>
        <vertAlign val="subscript"/>
        <sz val="11"/>
        <color theme="1"/>
        <rFont val="Calibri Light"/>
        <family val="2"/>
        <scheme val="major"/>
      </rPr>
      <t>0</t>
    </r>
    <r>
      <rPr>
        <sz val="11"/>
        <color theme="1"/>
        <rFont val="Calibri Light"/>
        <family val="2"/>
        <scheme val="major"/>
      </rPr>
      <t xml:space="preserve"> preload of 0.9*SF for the stator and 1 for the rotor in the SEL-710 instruction manual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</si>
</sst>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sz val="8"/>
      <color rgb="FF000000"/>
      <name val="Segoe UI"/>
      <family val="2"/>
    </font>
    <font>
      <b/>
      <sz val="11"/>
      <color rgb="FFFF0000"/>
      <name val="Calibri"/>
      <family val="2"/>
      <scheme val="minor"/>
    </font>
    <font>
      <b/>
      <sz val="12"/>
      <color rgb="FFFF0000"/>
      <name val="Calibri"/>
      <family val="2"/>
      <scheme val="minor"/>
    </font>
    <font>
      <b/>
      <sz val="12"/>
      <color rgb="FF0000FF"/>
      <name val="Calibri"/>
      <family val="2"/>
      <scheme val="minor"/>
    </font>
    <font>
      <b/>
      <sz val="12"/>
      <color theme="0"/>
      <name val="Calibri"/>
      <family val="2"/>
      <scheme val="minor"/>
    </font>
    <font>
      <sz val="12"/>
      <name val="Calibri"/>
      <family val="2"/>
      <scheme val="minor"/>
    </font>
    <font>
      <vertAlign val="subscript"/>
      <sz val="12"/>
      <color theme="1"/>
      <name val="Calibri"/>
      <family val="2"/>
      <scheme val="minor"/>
    </font>
    <font>
      <sz val="11"/>
      <color theme="0" tint="-0.499984740745262"/>
      <name val="Calibri"/>
      <family val="2"/>
      <scheme val="minor"/>
    </font>
    <font>
      <sz val="12"/>
      <color rgb="FFFF0000"/>
      <name val="Calibri"/>
      <family val="2"/>
      <scheme val="minor"/>
    </font>
    <font>
      <sz val="9"/>
      <color indexed="81"/>
      <name val="Tahoma"/>
      <family val="2"/>
    </font>
    <font>
      <b/>
      <sz val="9"/>
      <color indexed="81"/>
      <name val="Tahoma"/>
      <family val="2"/>
    </font>
    <font>
      <sz val="9"/>
      <color theme="1"/>
      <name val="Calibri"/>
      <family val="2"/>
      <scheme val="minor"/>
    </font>
    <font>
      <sz val="11"/>
      <color theme="1"/>
      <name val="Calibri Light"/>
      <family val="2"/>
      <scheme val="major"/>
    </font>
    <font>
      <vertAlign val="subscript"/>
      <sz val="11"/>
      <color theme="1"/>
      <name val="Calibri Light"/>
      <family val="2"/>
      <scheme val="major"/>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48">
    <border>
      <left/>
      <right/>
      <top/>
      <bottom/>
      <diagonal/>
    </border>
    <border>
      <left/>
      <right/>
      <top/>
      <bottom style="medium">
        <color theme="0" tint="-0.499984740745262"/>
      </bottom>
      <diagonal/>
    </border>
    <border>
      <left style="medium">
        <color theme="0" tint="-0.499984740745262"/>
      </left>
      <right/>
      <top style="medium">
        <color theme="0" tint="-0.499984740745262"/>
      </top>
      <bottom style="thin">
        <color theme="1"/>
      </bottom>
      <diagonal/>
    </border>
    <border>
      <left/>
      <right style="medium">
        <color theme="0" tint="-0.499984740745262"/>
      </right>
      <top style="medium">
        <color theme="0" tint="-0.499984740745262"/>
      </top>
      <bottom style="thin">
        <color theme="1"/>
      </bottom>
      <diagonal/>
    </border>
    <border>
      <left style="medium">
        <color theme="0" tint="-0.499984740745262"/>
      </left>
      <right/>
      <top style="thin">
        <color theme="1"/>
      </top>
      <bottom style="thin">
        <color theme="1"/>
      </bottom>
      <diagonal/>
    </border>
    <border>
      <left style="thin">
        <color theme="0" tint="-0.499984740745262"/>
      </left>
      <right style="medium">
        <color theme="0" tint="-0.499984740745262"/>
      </right>
      <top style="thin">
        <color theme="1"/>
      </top>
      <bottom style="thin">
        <color theme="1"/>
      </bottom>
      <diagonal/>
    </border>
    <border>
      <left style="medium">
        <color theme="0" tint="-0.499984740745262"/>
      </left>
      <right style="thin">
        <color theme="0" tint="-0.249977111117893"/>
      </right>
      <top style="thin">
        <color theme="1"/>
      </top>
      <bottom style="thin">
        <color theme="1"/>
      </bottom>
      <diagonal/>
    </border>
    <border>
      <left style="medium">
        <color theme="0" tint="-0.499984740745262"/>
      </left>
      <right/>
      <top style="thin">
        <color theme="1"/>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thin">
        <color theme="0" tint="-0.34998626667073579"/>
      </left>
      <right style="medium">
        <color theme="0" tint="-0.499984740745262"/>
      </right>
      <top style="thin">
        <color theme="1"/>
      </top>
      <bottom style="thin">
        <color theme="0" tint="-0.249977111117893"/>
      </bottom>
      <diagonal/>
    </border>
    <border>
      <left style="medium">
        <color theme="0" tint="-0.499984740745262"/>
      </left>
      <right style="thin">
        <color theme="0" tint="-0.249977111117893"/>
      </right>
      <top style="thin">
        <color theme="0" tint="-0.249977111117893"/>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medium">
        <color theme="0" tint="-0.499984740745262"/>
      </left>
      <right style="thin">
        <color theme="0" tint="-0.249977111117893"/>
      </right>
      <top style="thin">
        <color theme="0" tint="-0.249977111117893"/>
      </top>
      <bottom style="medium">
        <color theme="0" tint="-0.499984740745262"/>
      </bottom>
      <diagonal/>
    </border>
    <border>
      <left style="thin">
        <color theme="0" tint="-0.249977111117893"/>
      </left>
      <right style="medium">
        <color theme="0" tint="-0.499984740745262"/>
      </right>
      <top style="thin">
        <color theme="0" tint="-0.249977111117893"/>
      </top>
      <bottom style="medium">
        <color theme="0" tint="-0.499984740745262"/>
      </bottom>
      <diagonal/>
    </border>
    <border>
      <left style="medium">
        <color theme="0" tint="-0.499984740745262"/>
      </left>
      <right/>
      <top style="thin">
        <color theme="0" tint="-0.249977111117893"/>
      </top>
      <bottom style="medium">
        <color theme="0" tint="-0.499984740745262"/>
      </bottom>
      <diagonal/>
    </border>
    <border>
      <left style="thin">
        <color theme="1"/>
      </left>
      <right/>
      <top/>
      <bottom/>
      <diagonal/>
    </border>
    <border>
      <left/>
      <right style="thin">
        <color theme="1"/>
      </right>
      <top/>
      <bottom/>
      <diagonal/>
    </border>
    <border>
      <left style="thin">
        <color theme="1"/>
      </left>
      <right style="thin">
        <color theme="1"/>
      </right>
      <top style="thin">
        <color theme="1"/>
      </top>
      <bottom/>
      <diagonal/>
    </border>
    <border>
      <left style="thin">
        <color theme="1"/>
      </left>
      <right/>
      <top style="thin">
        <color theme="1"/>
      </top>
      <bottom/>
      <diagonal/>
    </border>
    <border>
      <left/>
      <right style="thin">
        <color theme="0" tint="-0.499984740745262"/>
      </right>
      <top style="thin">
        <color theme="1"/>
      </top>
      <bottom/>
      <diagonal/>
    </border>
    <border>
      <left style="thin">
        <color theme="0" tint="-0.499984740745262"/>
      </left>
      <right/>
      <top style="thin">
        <color theme="0"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bottom/>
      <diagonal/>
    </border>
    <border>
      <left/>
      <right style="thin">
        <color theme="0" tint="-0.499984740745262"/>
      </right>
      <top/>
      <bottom/>
      <diagonal/>
    </border>
    <border>
      <left style="thin">
        <color theme="1"/>
      </left>
      <right style="thin">
        <color theme="1"/>
      </right>
      <top/>
      <bottom style="thin">
        <color theme="1"/>
      </bottom>
      <diagonal/>
    </border>
    <border>
      <left/>
      <right/>
      <top/>
      <bottom style="thin">
        <color theme="0" tint="-0.499984740745262"/>
      </bottom>
      <diagonal/>
    </border>
    <border>
      <left style="thin">
        <color theme="1"/>
      </left>
      <right/>
      <top/>
      <bottom style="thin">
        <color theme="0" tint="-0.499984740745262"/>
      </bottom>
      <diagonal/>
    </border>
    <border>
      <left style="thin">
        <color theme="1"/>
      </left>
      <right style="thin">
        <color indexed="64"/>
      </right>
      <top style="thin">
        <color indexed="64"/>
      </top>
      <bottom style="thin">
        <color theme="0" tint="-0.499984740745262"/>
      </bottom>
      <diagonal/>
    </border>
    <border>
      <left style="thin">
        <color theme="1"/>
      </left>
      <right style="medium">
        <color theme="0" tint="-0.499984740745262"/>
      </right>
      <top style="thin">
        <color theme="1"/>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style="thin">
        <color theme="1"/>
      </left>
      <right style="thin">
        <color theme="1"/>
      </right>
      <top/>
      <bottom style="thin">
        <color theme="0" tint="-0.499984740745262"/>
      </bottom>
      <diagonal/>
    </border>
    <border>
      <left/>
      <right style="thin">
        <color theme="0" tint="-0.499984740745262"/>
      </right>
      <top/>
      <bottom style="thin">
        <color theme="0" tint="-0.499984740745262"/>
      </bottom>
      <diagonal/>
    </border>
    <border>
      <left style="thin">
        <color theme="1"/>
      </left>
      <right style="medium">
        <color theme="0" tint="-0.499984740745262"/>
      </right>
      <top style="thin">
        <color theme="0" tint="-0.249977111117893"/>
      </top>
      <bottom style="thin">
        <color theme="0" tint="-0.249977111117893"/>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theme="0" tint="-0.499984740745262"/>
      </left>
      <right style="thin">
        <color theme="1"/>
      </right>
      <top style="thin">
        <color theme="0" tint="-0.499984740745262"/>
      </top>
      <bottom/>
      <diagonal/>
    </border>
    <border>
      <left style="thin">
        <color theme="1"/>
      </left>
      <right/>
      <top style="thin">
        <color theme="0" tint="-0.499984740745262"/>
      </top>
      <bottom/>
      <diagonal/>
    </border>
    <border>
      <left/>
      <right style="thin">
        <color theme="0" tint="-0.499984740745262"/>
      </right>
      <top style="thin">
        <color theme="0" tint="-0.499984740745262"/>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3">
    <xf numFmtId="0" fontId="0" fillId="0" borderId="0" xfId="0"/>
    <xf numFmtId="0" fontId="0" fillId="2" borderId="0" xfId="0" applyFill="1"/>
    <xf numFmtId="0" fontId="4" fillId="2" borderId="0" xfId="0" applyFont="1" applyFill="1"/>
    <xf numFmtId="0" fontId="2" fillId="4" borderId="4" xfId="0" applyFont="1" applyFill="1" applyBorder="1" applyAlignment="1">
      <alignment horizontal="center" wrapText="1"/>
    </xf>
    <xf numFmtId="0" fontId="2" fillId="4" borderId="5" xfId="0" applyFont="1" applyFill="1" applyBorder="1" applyAlignment="1">
      <alignment horizontal="center" wrapText="1"/>
    </xf>
    <xf numFmtId="0" fontId="2" fillId="4" borderId="6" xfId="0" applyFont="1" applyFill="1" applyBorder="1" applyAlignment="1">
      <alignment horizontal="center" wrapText="1"/>
    </xf>
    <xf numFmtId="0" fontId="5" fillId="5" borderId="7" xfId="0" applyFont="1" applyFill="1" applyBorder="1" applyAlignment="1">
      <alignment horizontal="center"/>
    </xf>
    <xf numFmtId="0" fontId="0" fillId="2" borderId="15" xfId="0" applyFill="1" applyBorder="1"/>
    <xf numFmtId="0" fontId="0" fillId="6" borderId="18" xfId="0" applyFill="1" applyBorder="1"/>
    <xf numFmtId="0" fontId="0" fillId="6" borderId="19" xfId="0" applyFill="1" applyBorder="1"/>
    <xf numFmtId="0" fontId="2" fillId="3" borderId="20" xfId="0" applyFont="1" applyFill="1" applyBorder="1" applyAlignment="1">
      <alignment horizontal="center"/>
    </xf>
    <xf numFmtId="0" fontId="0" fillId="6" borderId="15" xfId="0" applyFill="1" applyBorder="1"/>
    <xf numFmtId="0" fontId="0" fillId="6" borderId="25" xfId="0" applyFill="1" applyBorder="1"/>
    <xf numFmtId="0" fontId="2" fillId="3" borderId="26" xfId="0" applyFont="1" applyFill="1" applyBorder="1" applyAlignment="1">
      <alignment horizontal="center"/>
    </xf>
    <xf numFmtId="0" fontId="2" fillId="3" borderId="27" xfId="0" applyFont="1"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5" fillId="6" borderId="15" xfId="0" applyFont="1" applyFill="1" applyBorder="1"/>
    <xf numFmtId="0" fontId="5" fillId="7" borderId="25" xfId="0" applyFont="1" applyFill="1" applyBorder="1" applyAlignment="1" applyProtection="1">
      <alignment horizontal="right" vertical="top"/>
      <protection locked="0"/>
    </xf>
    <xf numFmtId="0" fontId="5" fillId="2" borderId="30" xfId="0" applyFont="1" applyFill="1" applyBorder="1" applyAlignment="1" applyProtection="1">
      <alignment horizontal="center"/>
      <protection hidden="1"/>
    </xf>
    <xf numFmtId="164" fontId="5" fillId="2" borderId="31" xfId="0" applyNumberFormat="1" applyFont="1" applyFill="1" applyBorder="1" applyAlignment="1" applyProtection="1">
      <alignment horizontal="center"/>
      <protection hidden="1"/>
    </xf>
    <xf numFmtId="0" fontId="5" fillId="8" borderId="0" xfId="0" applyFont="1" applyFill="1" applyAlignment="1" applyProtection="1">
      <alignment horizontal="center"/>
      <protection hidden="1"/>
    </xf>
    <xf numFmtId="0" fontId="5" fillId="6" borderId="28" xfId="0" applyFont="1" applyFill="1" applyBorder="1"/>
    <xf numFmtId="0" fontId="0" fillId="6" borderId="33" xfId="0" applyFill="1" applyBorder="1"/>
    <xf numFmtId="0" fontId="5" fillId="2" borderId="34" xfId="0" applyFont="1" applyFill="1" applyBorder="1" applyAlignment="1" applyProtection="1">
      <alignment horizontal="center"/>
      <protection hidden="1"/>
    </xf>
    <xf numFmtId="0" fontId="5" fillId="2" borderId="0" xfId="0" applyFont="1" applyFill="1"/>
    <xf numFmtId="0" fontId="5" fillId="0" borderId="35" xfId="0" applyFont="1" applyBorder="1"/>
    <xf numFmtId="0" fontId="7" fillId="2" borderId="0" xfId="0" applyFont="1" applyFill="1"/>
    <xf numFmtId="164" fontId="5" fillId="8" borderId="0" xfId="0" applyNumberFormat="1" applyFont="1" applyFill="1" applyAlignment="1" applyProtection="1">
      <alignment horizontal="center"/>
      <protection hidden="1"/>
    </xf>
    <xf numFmtId="0" fontId="10" fillId="2" borderId="0" xfId="0" applyFont="1" applyFill="1"/>
    <xf numFmtId="0" fontId="2" fillId="2" borderId="0" xfId="0" applyFont="1" applyFill="1"/>
    <xf numFmtId="0" fontId="5" fillId="2" borderId="39" xfId="0" applyFont="1" applyFill="1" applyBorder="1"/>
    <xf numFmtId="0" fontId="5" fillId="6" borderId="40" xfId="0" applyFont="1" applyFill="1" applyBorder="1" applyProtection="1">
      <protection locked="0"/>
    </xf>
    <xf numFmtId="1" fontId="11" fillId="2" borderId="41" xfId="0" applyNumberFormat="1" applyFont="1" applyFill="1" applyBorder="1" applyAlignment="1" applyProtection="1">
      <alignment horizontal="right"/>
      <protection hidden="1"/>
    </xf>
    <xf numFmtId="0" fontId="0" fillId="2" borderId="0" xfId="0" applyFill="1" applyAlignment="1">
      <alignment horizontal="right"/>
    </xf>
    <xf numFmtId="164" fontId="5" fillId="2" borderId="8" xfId="0" applyNumberFormat="1" applyFont="1" applyFill="1" applyBorder="1" applyAlignment="1" applyProtection="1">
      <alignment horizontal="center"/>
      <protection hidden="1"/>
    </xf>
    <xf numFmtId="164" fontId="5" fillId="0" borderId="0" xfId="0" applyNumberFormat="1" applyFont="1" applyAlignment="1">
      <alignment horizontal="center"/>
    </xf>
    <xf numFmtId="0" fontId="1" fillId="2" borderId="0" xfId="0" applyFont="1" applyFill="1"/>
    <xf numFmtId="0" fontId="0" fillId="2" borderId="0" xfId="0" applyFill="1" applyAlignment="1">
      <alignment horizontal="center"/>
    </xf>
    <xf numFmtId="0" fontId="3" fillId="2" borderId="0" xfId="0" applyFont="1" applyFill="1"/>
    <xf numFmtId="0" fontId="2" fillId="0" borderId="0" xfId="0" applyFont="1"/>
    <xf numFmtId="0" fontId="2" fillId="0" borderId="0" xfId="0" applyFont="1" applyAlignment="1">
      <alignment wrapText="1"/>
    </xf>
    <xf numFmtId="0" fontId="5" fillId="0" borderId="0" xfId="0" applyFont="1" applyAlignment="1">
      <alignment horizontal="center"/>
    </xf>
    <xf numFmtId="0" fontId="0" fillId="2" borderId="0" xfId="0" applyFill="1" applyProtection="1">
      <protection hidden="1"/>
    </xf>
    <xf numFmtId="164" fontId="0" fillId="2" borderId="0" xfId="0" applyNumberFormat="1" applyFill="1" applyProtection="1">
      <protection hidden="1"/>
    </xf>
    <xf numFmtId="164" fontId="0" fillId="2" borderId="0" xfId="0" applyNumberFormat="1" applyFill="1" applyAlignment="1" applyProtection="1">
      <alignment horizontal="right"/>
      <protection hidden="1"/>
    </xf>
    <xf numFmtId="164" fontId="0" fillId="2" borderId="0" xfId="0" applyNumberFormat="1" applyFill="1"/>
    <xf numFmtId="0" fontId="14" fillId="0" borderId="0" xfId="0" applyFont="1" applyAlignment="1">
      <alignment horizontal="center"/>
    </xf>
    <xf numFmtId="0" fontId="1" fillId="0" borderId="0" xfId="0" applyFont="1"/>
    <xf numFmtId="0" fontId="3" fillId="2" borderId="0" xfId="0" applyFont="1" applyFill="1" applyAlignment="1">
      <alignment horizontal="right"/>
    </xf>
    <xf numFmtId="0" fontId="3" fillId="2" borderId="0" xfId="0" applyFont="1" applyFill="1" applyAlignment="1">
      <alignment horizontal="right" indent="1"/>
    </xf>
    <xf numFmtId="164" fontId="0" fillId="2" borderId="0" xfId="0" applyNumberFormat="1" applyFill="1" applyAlignment="1">
      <alignment horizontal="right"/>
    </xf>
    <xf numFmtId="2" fontId="0" fillId="2" borderId="0" xfId="0" applyNumberFormat="1" applyFill="1"/>
    <xf numFmtId="0" fontId="2" fillId="4" borderId="6" xfId="0" applyFont="1" applyFill="1" applyBorder="1" applyAlignment="1">
      <alignment wrapText="1"/>
    </xf>
    <xf numFmtId="0" fontId="5" fillId="6" borderId="7" xfId="0" applyFont="1" applyFill="1" applyBorder="1" applyAlignment="1">
      <alignment horizontal="center"/>
    </xf>
    <xf numFmtId="1" fontId="0" fillId="0" borderId="0" xfId="0" applyNumberFormat="1"/>
    <xf numFmtId="164" fontId="0" fillId="0" borderId="0" xfId="0" applyNumberFormat="1"/>
    <xf numFmtId="2" fontId="0" fillId="0" borderId="0" xfId="0" applyNumberFormat="1"/>
    <xf numFmtId="0" fontId="0" fillId="0" borderId="0" xfId="0" applyAlignment="1">
      <alignment horizontal="right"/>
    </xf>
    <xf numFmtId="2" fontId="5" fillId="5" borderId="8" xfId="0" applyNumberFormat="1" applyFont="1" applyFill="1" applyBorder="1" applyAlignment="1">
      <alignment horizontal="center"/>
    </xf>
    <xf numFmtId="2" fontId="5" fillId="5" borderId="7" xfId="0" applyNumberFormat="1" applyFont="1" applyFill="1" applyBorder="1" applyAlignment="1">
      <alignment horizontal="center"/>
    </xf>
    <xf numFmtId="2" fontId="5" fillId="5" borderId="9" xfId="0" applyNumberFormat="1" applyFont="1" applyFill="1" applyBorder="1" applyAlignment="1">
      <alignment horizontal="center"/>
    </xf>
    <xf numFmtId="0" fontId="5" fillId="5" borderId="10" xfId="0" applyFont="1" applyFill="1" applyBorder="1" applyAlignment="1" applyProtection="1">
      <alignment horizontal="center"/>
      <protection locked="0"/>
    </xf>
    <xf numFmtId="2" fontId="5" fillId="5" borderId="8" xfId="0" applyNumberFormat="1" applyFont="1" applyFill="1" applyBorder="1" applyAlignment="1" applyProtection="1">
      <alignment horizontal="center"/>
      <protection locked="0"/>
    </xf>
    <xf numFmtId="0" fontId="5" fillId="5" borderId="10" xfId="0" quotePrefix="1" applyFont="1" applyFill="1" applyBorder="1" applyAlignment="1" applyProtection="1">
      <alignment horizontal="center"/>
      <protection locked="0"/>
    </xf>
    <xf numFmtId="2" fontId="5" fillId="5" borderId="8" xfId="0" quotePrefix="1" applyNumberFormat="1" applyFont="1" applyFill="1" applyBorder="1" applyAlignment="1" applyProtection="1">
      <alignment horizontal="center"/>
      <protection locked="0"/>
    </xf>
    <xf numFmtId="0" fontId="0" fillId="2" borderId="0" xfId="0" applyFill="1" applyProtection="1">
      <protection locked="0"/>
    </xf>
    <xf numFmtId="0" fontId="0" fillId="0" borderId="0" xfId="0" applyProtection="1">
      <protection locked="0"/>
    </xf>
    <xf numFmtId="0" fontId="0" fillId="2" borderId="0" xfId="0" applyFill="1" applyBorder="1"/>
    <xf numFmtId="0" fontId="5" fillId="2" borderId="0" xfId="0" applyFont="1" applyFill="1" applyBorder="1"/>
    <xf numFmtId="0" fontId="5" fillId="2" borderId="0" xfId="0" applyFont="1" applyFill="1" applyBorder="1" applyAlignment="1">
      <alignment horizontal="right"/>
    </xf>
    <xf numFmtId="0" fontId="4" fillId="2" borderId="0" xfId="0" applyFont="1" applyFill="1" applyBorder="1" applyAlignment="1">
      <alignment horizontal="right"/>
    </xf>
    <xf numFmtId="1" fontId="8" fillId="2" borderId="0" xfId="0" applyNumberFormat="1" applyFont="1" applyFill="1" applyBorder="1" applyAlignment="1" applyProtection="1">
      <alignment horizontal="center"/>
      <protection hidden="1"/>
    </xf>
    <xf numFmtId="0" fontId="5" fillId="2" borderId="0" xfId="0" applyFont="1" applyFill="1" applyBorder="1" applyAlignment="1">
      <alignment horizontal="left"/>
    </xf>
    <xf numFmtId="1" fontId="9" fillId="2" borderId="0" xfId="0" applyNumberFormat="1" applyFont="1" applyFill="1" applyBorder="1" applyAlignment="1" applyProtection="1">
      <alignment horizontal="center"/>
      <protection hidden="1"/>
    </xf>
    <xf numFmtId="0" fontId="0" fillId="2" borderId="0" xfId="0" applyFill="1" applyBorder="1" applyAlignment="1">
      <alignment horizontal="left"/>
    </xf>
    <xf numFmtId="0" fontId="0" fillId="2" borderId="0" xfId="0" applyFill="1" applyBorder="1" applyAlignment="1">
      <alignment horizontal="right"/>
    </xf>
    <xf numFmtId="164" fontId="5" fillId="2" borderId="0" xfId="0" applyNumberFormat="1" applyFont="1" applyFill="1" applyBorder="1" applyAlignment="1">
      <alignment horizontal="center"/>
    </xf>
    <xf numFmtId="0" fontId="0" fillId="2" borderId="0" xfId="0" applyFont="1" applyFill="1"/>
    <xf numFmtId="164" fontId="0" fillId="0" borderId="0" xfId="0" applyNumberFormat="1" applyAlignment="1">
      <alignment wrapText="1"/>
    </xf>
    <xf numFmtId="0" fontId="3" fillId="2" borderId="0" xfId="0" applyFont="1" applyFill="1" applyProtection="1">
      <protection locked="0"/>
    </xf>
    <xf numFmtId="0" fontId="5" fillId="6" borderId="25" xfId="0" applyFont="1" applyFill="1" applyBorder="1" applyProtection="1">
      <protection locked="0"/>
    </xf>
    <xf numFmtId="0" fontId="5" fillId="0" borderId="42" xfId="0" applyFont="1" applyBorder="1"/>
    <xf numFmtId="0" fontId="5" fillId="2" borderId="43" xfId="0" applyFont="1" applyFill="1" applyBorder="1"/>
    <xf numFmtId="0" fontId="5" fillId="2" borderId="44" xfId="0" applyFont="1" applyFill="1" applyBorder="1"/>
    <xf numFmtId="0" fontId="5" fillId="6" borderId="0" xfId="0" applyFont="1" applyFill="1" applyBorder="1" applyProtection="1">
      <protection locked="0"/>
    </xf>
    <xf numFmtId="0" fontId="5" fillId="2" borderId="45" xfId="0" applyFont="1" applyFill="1" applyBorder="1"/>
    <xf numFmtId="0" fontId="17" fillId="4" borderId="42" xfId="0" applyFont="1" applyFill="1" applyBorder="1" applyAlignment="1">
      <alignment vertical="center"/>
    </xf>
    <xf numFmtId="0" fontId="17" fillId="4" borderId="42" xfId="0" applyFont="1" applyFill="1" applyBorder="1" applyAlignment="1">
      <alignment horizontal="left" vertical="center"/>
    </xf>
    <xf numFmtId="0" fontId="13" fillId="2" borderId="46" xfId="0" applyFont="1" applyFill="1" applyBorder="1" applyAlignment="1">
      <alignment horizontal="right"/>
    </xf>
    <xf numFmtId="0" fontId="13" fillId="2" borderId="46" xfId="0" applyFont="1" applyFill="1" applyBorder="1"/>
    <xf numFmtId="0" fontId="13" fillId="2" borderId="0" xfId="0" applyFont="1" applyFill="1" applyBorder="1" applyAlignment="1">
      <alignment horizontal="right"/>
    </xf>
    <xf numFmtId="0" fontId="13" fillId="2" borderId="0" xfId="0" applyFont="1" applyFill="1" applyBorder="1"/>
    <xf numFmtId="0" fontId="4" fillId="2" borderId="0" xfId="0" applyFont="1" applyFill="1" applyProtection="1">
      <protection locked="0"/>
    </xf>
    <xf numFmtId="0" fontId="2" fillId="4" borderId="4" xfId="0" applyFont="1" applyFill="1" applyBorder="1" applyAlignment="1" applyProtection="1">
      <alignment horizontal="center" wrapText="1"/>
      <protection locked="0"/>
    </xf>
    <xf numFmtId="0" fontId="2" fillId="4" borderId="5" xfId="0" applyFont="1" applyFill="1" applyBorder="1" applyAlignment="1" applyProtection="1">
      <alignment horizontal="center" wrapText="1"/>
      <protection locked="0"/>
    </xf>
    <xf numFmtId="0" fontId="2" fillId="4" borderId="6" xfId="0" applyFont="1" applyFill="1" applyBorder="1" applyAlignment="1" applyProtection="1">
      <alignment horizontal="center" wrapText="1"/>
      <protection locked="0"/>
    </xf>
    <xf numFmtId="0" fontId="5" fillId="5" borderId="7" xfId="0" applyFont="1" applyFill="1" applyBorder="1" applyAlignment="1" applyProtection="1">
      <alignment horizontal="center"/>
    </xf>
    <xf numFmtId="164" fontId="5" fillId="5" borderId="8" xfId="0" applyNumberFormat="1" applyFont="1" applyFill="1" applyBorder="1" applyAlignment="1" applyProtection="1">
      <alignment horizontal="center"/>
    </xf>
    <xf numFmtId="164" fontId="5" fillId="5" borderId="9" xfId="0" applyNumberFormat="1" applyFont="1" applyFill="1" applyBorder="1" applyAlignment="1" applyProtection="1">
      <alignment horizontal="center"/>
    </xf>
    <xf numFmtId="0" fontId="5" fillId="5" borderId="11" xfId="0" applyFont="1" applyFill="1" applyBorder="1" applyAlignment="1" applyProtection="1">
      <alignment horizontal="center"/>
    </xf>
    <xf numFmtId="0" fontId="5" fillId="5" borderId="10" xfId="0" applyFont="1" applyFill="1" applyBorder="1" applyAlignment="1" applyProtection="1">
      <alignment horizontal="center"/>
    </xf>
    <xf numFmtId="0" fontId="5" fillId="5" borderId="14" xfId="0" applyFont="1" applyFill="1" applyBorder="1" applyAlignment="1" applyProtection="1">
      <alignment horizontal="center"/>
    </xf>
    <xf numFmtId="164" fontId="5" fillId="5" borderId="13" xfId="0" applyNumberFormat="1" applyFont="1" applyFill="1" applyBorder="1" applyAlignment="1" applyProtection="1">
      <alignment horizontal="center"/>
    </xf>
    <xf numFmtId="0" fontId="5" fillId="5" borderId="12" xfId="0" applyFont="1" applyFill="1" applyBorder="1" applyAlignment="1" applyProtection="1">
      <alignment horizontal="center"/>
    </xf>
    <xf numFmtId="2" fontId="5" fillId="5" borderId="8" xfId="0" applyNumberFormat="1" applyFont="1" applyFill="1" applyBorder="1" applyAlignment="1" applyProtection="1">
      <alignment horizontal="center"/>
    </xf>
    <xf numFmtId="2" fontId="5" fillId="5" borderId="10" xfId="0" applyNumberFormat="1" applyFont="1" applyFill="1" applyBorder="1" applyAlignment="1" applyProtection="1">
      <alignment horizontal="center"/>
    </xf>
    <xf numFmtId="2" fontId="5" fillId="5" borderId="11" xfId="0" applyNumberFormat="1" applyFont="1" applyFill="1" applyBorder="1" applyAlignment="1" applyProtection="1">
      <alignment horizontal="center"/>
    </xf>
    <xf numFmtId="2" fontId="5" fillId="5" borderId="13" xfId="0" applyNumberFormat="1" applyFont="1" applyFill="1" applyBorder="1" applyAlignment="1" applyProtection="1">
      <alignment horizontal="center"/>
    </xf>
    <xf numFmtId="2" fontId="5" fillId="5" borderId="14" xfId="0" applyNumberFormat="1" applyFont="1" applyFill="1" applyBorder="1" applyAlignment="1" applyProtection="1">
      <alignment horizontal="center"/>
    </xf>
    <xf numFmtId="0" fontId="4" fillId="3" borderId="0" xfId="0" applyFont="1" applyFill="1" applyAlignment="1" applyProtection="1">
      <alignment horizontal="center"/>
      <protection locked="0"/>
    </xf>
    <xf numFmtId="0" fontId="4" fillId="3" borderId="1" xfId="0" applyFont="1" applyFill="1" applyBorder="1" applyAlignment="1" applyProtection="1">
      <alignment horizontal="center"/>
      <protection locked="0"/>
    </xf>
    <xf numFmtId="0" fontId="2" fillId="4" borderId="2" xfId="0" applyFont="1" applyFill="1" applyBorder="1" applyAlignment="1" applyProtection="1">
      <alignment horizontal="center"/>
      <protection locked="0"/>
    </xf>
    <xf numFmtId="0" fontId="2" fillId="4" borderId="3" xfId="0" applyFont="1" applyFill="1" applyBorder="1" applyAlignment="1" applyProtection="1">
      <alignment horizontal="center"/>
      <protection locked="0"/>
    </xf>
    <xf numFmtId="0" fontId="4" fillId="3" borderId="15" xfId="0" applyFont="1" applyFill="1" applyBorder="1" applyAlignment="1">
      <alignment horizontal="center"/>
    </xf>
    <xf numFmtId="0" fontId="4" fillId="3" borderId="0" xfId="0" applyFont="1" applyFill="1" applyAlignment="1">
      <alignment horizontal="center"/>
    </xf>
    <xf numFmtId="0" fontId="4" fillId="3" borderId="16" xfId="0" applyFont="1" applyFill="1" applyBorder="1" applyAlignment="1">
      <alignment horizontal="center"/>
    </xf>
    <xf numFmtId="0" fontId="5" fillId="0" borderId="17" xfId="0" applyFont="1" applyBorder="1" applyAlignment="1">
      <alignment horizontal="left" vertical="top"/>
    </xf>
    <xf numFmtId="0" fontId="5" fillId="0" borderId="24" xfId="0" applyFont="1" applyBorder="1" applyAlignment="1">
      <alignment horizontal="left" vertical="top"/>
    </xf>
    <xf numFmtId="0" fontId="5" fillId="0" borderId="32" xfId="0" applyFont="1" applyBorder="1" applyAlignment="1">
      <alignment horizontal="left" vertical="top"/>
    </xf>
    <xf numFmtId="0" fontId="2" fillId="3" borderId="21" xfId="0" applyFont="1" applyFill="1" applyBorder="1" applyAlignment="1">
      <alignment horizontal="center"/>
    </xf>
    <xf numFmtId="0" fontId="2" fillId="3" borderId="22" xfId="0" applyFont="1" applyFill="1" applyBorder="1" applyAlignment="1">
      <alignment horizontal="center"/>
    </xf>
    <xf numFmtId="0" fontId="2" fillId="3" borderId="23" xfId="0" applyFont="1" applyFill="1" applyBorder="1" applyAlignment="1">
      <alignment horizontal="center"/>
    </xf>
    <xf numFmtId="0" fontId="2" fillId="2" borderId="0" xfId="0" applyFont="1" applyFill="1" applyBorder="1" applyAlignment="1">
      <alignment horizontal="center"/>
    </xf>
    <xf numFmtId="0" fontId="4" fillId="7" borderId="35" xfId="0" applyFont="1" applyFill="1" applyBorder="1" applyAlignment="1">
      <alignment horizontal="right"/>
    </xf>
    <xf numFmtId="1" fontId="8" fillId="2" borderId="0" xfId="0" applyNumberFormat="1" applyFont="1" applyFill="1" applyBorder="1" applyAlignment="1">
      <alignment horizontal="center"/>
    </xf>
    <xf numFmtId="1" fontId="9" fillId="2" borderId="0" xfId="0" applyNumberFormat="1" applyFont="1" applyFill="1" applyBorder="1" applyAlignment="1">
      <alignment horizontal="center"/>
    </xf>
    <xf numFmtId="0" fontId="5" fillId="6" borderId="35" xfId="0" applyFont="1" applyFill="1" applyBorder="1" applyAlignment="1" applyProtection="1">
      <alignment horizontal="right"/>
      <protection locked="0"/>
    </xf>
    <xf numFmtId="164" fontId="5" fillId="2" borderId="0" xfId="0" applyNumberFormat="1" applyFont="1" applyFill="1" applyBorder="1" applyAlignment="1" applyProtection="1">
      <alignment horizontal="center"/>
      <protection locked="0"/>
    </xf>
    <xf numFmtId="0" fontId="5" fillId="0" borderId="17" xfId="0" applyFont="1" applyBorder="1" applyAlignment="1">
      <alignment horizontal="left" wrapText="1"/>
    </xf>
    <xf numFmtId="0" fontId="5" fillId="0" borderId="26" xfId="0" applyFont="1" applyBorder="1" applyAlignment="1">
      <alignment horizontal="left" wrapText="1"/>
    </xf>
    <xf numFmtId="0" fontId="5" fillId="6" borderId="18" xfId="0" applyFont="1" applyFill="1" applyBorder="1" applyAlignment="1" applyProtection="1">
      <alignment horizontal="right"/>
      <protection locked="0"/>
    </xf>
    <xf numFmtId="0" fontId="5" fillId="6" borderId="36" xfId="0" applyFont="1" applyFill="1" applyBorder="1" applyAlignment="1" applyProtection="1">
      <alignment horizontal="right"/>
      <protection locked="0"/>
    </xf>
    <xf numFmtId="0" fontId="5" fillId="6" borderId="37" xfId="0" applyFont="1" applyFill="1" applyBorder="1" applyAlignment="1" applyProtection="1">
      <alignment horizontal="right"/>
      <protection locked="0"/>
    </xf>
    <xf numFmtId="0" fontId="5" fillId="6" borderId="38" xfId="0" applyFont="1" applyFill="1" applyBorder="1" applyAlignment="1" applyProtection="1">
      <alignment horizontal="right"/>
      <protection locked="0"/>
    </xf>
    <xf numFmtId="0" fontId="5" fillId="2" borderId="47" xfId="0" applyFont="1" applyFill="1" applyBorder="1" applyAlignment="1">
      <alignment horizontal="center" wrapText="1"/>
    </xf>
    <xf numFmtId="0" fontId="5" fillId="6" borderId="47" xfId="0" applyFont="1" applyFill="1" applyBorder="1" applyAlignment="1" applyProtection="1">
      <alignment horizontal="center"/>
      <protection locked="0"/>
    </xf>
    <xf numFmtId="0" fontId="18" fillId="0" borderId="0" xfId="0" applyFont="1" applyBorder="1" applyAlignment="1">
      <alignment horizontal="left" vertical="top" wrapText="1"/>
    </xf>
    <xf numFmtId="0" fontId="0" fillId="0" borderId="0" xfId="0" applyBorder="1" applyAlignment="1">
      <alignment horizontal="left" vertical="top" wrapText="1"/>
    </xf>
    <xf numFmtId="0" fontId="2" fillId="4" borderId="2" xfId="0" applyFont="1" applyFill="1" applyBorder="1" applyAlignment="1">
      <alignment horizontal="center"/>
    </xf>
    <xf numFmtId="0" fontId="2" fillId="4" borderId="3" xfId="0" applyFont="1" applyFill="1" applyBorder="1" applyAlignment="1">
      <alignment horizontal="center"/>
    </xf>
    <xf numFmtId="0" fontId="0" fillId="0" borderId="0" xfId="0" applyAlignment="1">
      <alignment horizontal="right" indent="1"/>
    </xf>
    <xf numFmtId="0" fontId="0" fillId="0" borderId="0" xfId="0" applyAlignment="1">
      <alignment horizontal="right"/>
    </xf>
  </cellXfs>
  <cellStyles count="1">
    <cellStyle name="Normal" xfId="0" builtinId="0"/>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7" tint="0.79998168889431442"/>
        </patternFill>
      </fill>
    </dxf>
    <dxf>
      <fill>
        <patternFill>
          <bgColor theme="0" tint="-0.14996795556505021"/>
        </patternFill>
      </fill>
    </dxf>
  </dxfs>
  <tableStyles count="0" defaultTableStyle="TableStyleMedium2" defaultPivotStyle="PivotStyleLight16"/>
  <colors>
    <mruColors>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Coordination Chart</a:t>
            </a:r>
          </a:p>
        </c:rich>
      </c:tx>
      <c:layout>
        <c:manualLayout>
          <c:xMode val="edge"/>
          <c:yMode val="edge"/>
          <c:x val="0.3889415119334991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2346467291464503E-2"/>
          <c:y val="3.6449222190292049E-2"/>
          <c:w val="0.91870971720717765"/>
          <c:h val="0.90039607724934645"/>
        </c:manualLayout>
      </c:layout>
      <c:scatterChart>
        <c:scatterStyle val="smoothMarker"/>
        <c:varyColors val="0"/>
        <c:ser>
          <c:idx val="0"/>
          <c:order val="0"/>
          <c:tx>
            <c:strRef>
              <c:f>'Motor '!$M$3</c:f>
              <c:strCache>
                <c:ptCount val="1"/>
                <c:pt idx="0">
                  <c:v>Running (Hot)</c:v>
                </c:pt>
              </c:strCache>
            </c:strRef>
          </c:tx>
          <c:spPr>
            <a:ln w="12700" cap="rnd">
              <a:solidFill>
                <a:srgbClr val="FF0000"/>
              </a:solidFill>
              <a:round/>
            </a:ln>
            <a:effectLst/>
          </c:spPr>
          <c:marker>
            <c:symbol val="none"/>
          </c:marker>
          <c:dLbls>
            <c:dLbl>
              <c:idx val="26"/>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8E-4BD0-9442-E04FED63E538}"/>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xVal>
            <c:numRef>
              <c:f>Calc!$P$7:$P$41</c:f>
              <c:numCache>
                <c:formatCode>General</c:formatCode>
                <c:ptCount val="35"/>
                <c:pt idx="0">
                  <c:v>1.18</c:v>
                </c:pt>
                <c:pt idx="1">
                  <c:v>1.2</c:v>
                </c:pt>
                <c:pt idx="2">
                  <c:v>1.2</c:v>
                </c:pt>
                <c:pt idx="3">
                  <c:v>1.21</c:v>
                </c:pt>
                <c:pt idx="4">
                  <c:v>1.23</c:v>
                </c:pt>
                <c:pt idx="5">
                  <c:v>1.26</c:v>
                </c:pt>
                <c:pt idx="6">
                  <c:v>1.28</c:v>
                </c:pt>
                <c:pt idx="7">
                  <c:v>1.3</c:v>
                </c:pt>
                <c:pt idx="8">
                  <c:v>1.4</c:v>
                </c:pt>
                <c:pt idx="9">
                  <c:v>1.44</c:v>
                </c:pt>
                <c:pt idx="10">
                  <c:v>1.51</c:v>
                </c:pt>
                <c:pt idx="11">
                  <c:v>1.58</c:v>
                </c:pt>
                <c:pt idx="12">
                  <c:v>1.66</c:v>
                </c:pt>
                <c:pt idx="13">
                  <c:v>1.76</c:v>
                </c:pt>
                <c:pt idx="14">
                  <c:v>1.88</c:v>
                </c:pt>
                <c:pt idx="15">
                  <c:v>2.02</c:v>
                </c:pt>
                <c:pt idx="16">
                  <c:v>2.19</c:v>
                </c:pt>
                <c:pt idx="17">
                  <c:v>2.36</c:v>
                </c:pt>
                <c:pt idx="18">
                  <c:v>2.5499999999999998</c:v>
                </c:pt>
                <c:pt idx="19">
                  <c:v>2.73</c:v>
                </c:pt>
                <c:pt idx="20">
                  <c:v>2.83</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xVal>
          <c:yVal>
            <c:numRef>
              <c:f>Calc!$Q$7:$Q$41</c:f>
              <c:numCache>
                <c:formatCode>General</c:formatCode>
                <c:ptCount val="35"/>
                <c:pt idx="0">
                  <c:v>6489.68</c:v>
                </c:pt>
                <c:pt idx="1">
                  <c:v>5443.79</c:v>
                </c:pt>
                <c:pt idx="2">
                  <c:v>4587.99</c:v>
                </c:pt>
                <c:pt idx="3">
                  <c:v>3862.33</c:v>
                </c:pt>
                <c:pt idx="4">
                  <c:v>3106.38</c:v>
                </c:pt>
                <c:pt idx="5">
                  <c:v>2544.06</c:v>
                </c:pt>
                <c:pt idx="6">
                  <c:v>2082.4299999999998</c:v>
                </c:pt>
                <c:pt idx="7">
                  <c:v>1870.13</c:v>
                </c:pt>
                <c:pt idx="8">
                  <c:v>1241.9100000000001</c:v>
                </c:pt>
                <c:pt idx="9">
                  <c:v>1059.1400000000001</c:v>
                </c:pt>
                <c:pt idx="10">
                  <c:v>891.68</c:v>
                </c:pt>
                <c:pt idx="11">
                  <c:v>749.3</c:v>
                </c:pt>
                <c:pt idx="12">
                  <c:v>633.37</c:v>
                </c:pt>
                <c:pt idx="13">
                  <c:v>536.36</c:v>
                </c:pt>
                <c:pt idx="14">
                  <c:v>455.68</c:v>
                </c:pt>
                <c:pt idx="15">
                  <c:v>387.28</c:v>
                </c:pt>
                <c:pt idx="16">
                  <c:v>330.56</c:v>
                </c:pt>
                <c:pt idx="17">
                  <c:v>282.43</c:v>
                </c:pt>
                <c:pt idx="18">
                  <c:v>243.33</c:v>
                </c:pt>
                <c:pt idx="19">
                  <c:v>213.07</c:v>
                </c:pt>
                <c:pt idx="20">
                  <c:v>200.66</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yVal>
          <c:smooth val="1"/>
          <c:extLst>
            <c:ext xmlns:c16="http://schemas.microsoft.com/office/drawing/2014/chart" uri="{C3380CC4-5D6E-409C-BE32-E72D297353CC}">
              <c16:uniqueId val="{00000000-F534-47B4-9324-93F07F6B73EC}"/>
            </c:ext>
          </c:extLst>
        </c:ser>
        <c:ser>
          <c:idx val="5"/>
          <c:order val="1"/>
          <c:tx>
            <c:strRef>
              <c:f>Calc!$F$3</c:f>
              <c:strCache>
                <c:ptCount val="1"/>
                <c:pt idx="0">
                  <c:v>Trip (Hot Stator)*</c:v>
                </c:pt>
              </c:strCache>
            </c:strRef>
          </c:tx>
          <c:spPr>
            <a:ln w="12700" cap="rnd">
              <a:solidFill>
                <a:srgbClr val="FF0000"/>
              </a:solidFill>
              <a:prstDash val="sysDash"/>
              <a:round/>
            </a:ln>
            <a:effectLst/>
          </c:spPr>
          <c:marker>
            <c:symbol val="none"/>
          </c:marker>
          <c:xVal>
            <c:numRef>
              <c:f>Calc!$Z$7:$Z$49</c:f>
              <c:numCache>
                <c:formatCode>General</c:formatCode>
                <c:ptCount val="43"/>
                <c:pt idx="0">
                  <c:v>1.01</c:v>
                </c:pt>
                <c:pt idx="1">
                  <c:v>1.1000000000000001</c:v>
                </c:pt>
                <c:pt idx="2">
                  <c:v>1.2</c:v>
                </c:pt>
                <c:pt idx="3">
                  <c:v>1.3</c:v>
                </c:pt>
                <c:pt idx="4">
                  <c:v>1.5</c:v>
                </c:pt>
                <c:pt idx="5">
                  <c:v>1.7</c:v>
                </c:pt>
                <c:pt idx="6">
                  <c:v>1.9</c:v>
                </c:pt>
                <c:pt idx="7">
                  <c:v>2</c:v>
                </c:pt>
                <c:pt idx="8">
                  <c:v>2.1</c:v>
                </c:pt>
                <c:pt idx="9">
                  <c:v>2.2999999999999998</c:v>
                </c:pt>
                <c:pt idx="10">
                  <c:v>2.5</c:v>
                </c:pt>
                <c:pt idx="11">
                  <c:v>2.7</c:v>
                </c:pt>
                <c:pt idx="12">
                  <c:v>2.9</c:v>
                </c:pt>
                <c:pt idx="13">
                  <c:v>3</c:v>
                </c:pt>
                <c:pt idx="14">
                  <c:v>3.1</c:v>
                </c:pt>
                <c:pt idx="15">
                  <c:v>3.3</c:v>
                </c:pt>
                <c:pt idx="16">
                  <c:v>3.5</c:v>
                </c:pt>
                <c:pt idx="17">
                  <c:v>3.7</c:v>
                </c:pt>
                <c:pt idx="18">
                  <c:v>3.9</c:v>
                </c:pt>
                <c:pt idx="19">
                  <c:v>4</c:v>
                </c:pt>
                <c:pt idx="20">
                  <c:v>4.0999999999999996</c:v>
                </c:pt>
                <c:pt idx="21">
                  <c:v>4.3</c:v>
                </c:pt>
                <c:pt idx="22">
                  <c:v>4.5</c:v>
                </c:pt>
                <c:pt idx="23">
                  <c:v>4.7</c:v>
                </c:pt>
                <c:pt idx="24">
                  <c:v>4.9000000000000004</c:v>
                </c:pt>
                <c:pt idx="25">
                  <c:v>5</c:v>
                </c:pt>
                <c:pt idx="26">
                  <c:v>5.0999999999999996</c:v>
                </c:pt>
                <c:pt idx="27">
                  <c:v>5.3</c:v>
                </c:pt>
                <c:pt idx="28">
                  <c:v>5.7</c:v>
                </c:pt>
                <c:pt idx="29">
                  <c:v>5.9</c:v>
                </c:pt>
                <c:pt idx="30">
                  <c:v>6</c:v>
                </c:pt>
                <c:pt idx="31">
                  <c:v>6.1</c:v>
                </c:pt>
                <c:pt idx="32">
                  <c:v>6.3</c:v>
                </c:pt>
                <c:pt idx="33">
                  <c:v>6.5</c:v>
                </c:pt>
                <c:pt idx="34">
                  <c:v>6.7</c:v>
                </c:pt>
                <c:pt idx="35">
                  <c:v>6.9</c:v>
                </c:pt>
                <c:pt idx="36">
                  <c:v>7</c:v>
                </c:pt>
                <c:pt idx="37">
                  <c:v>7.1</c:v>
                </c:pt>
                <c:pt idx="38">
                  <c:v>7.3</c:v>
                </c:pt>
                <c:pt idx="39">
                  <c:v>7.5</c:v>
                </c:pt>
                <c:pt idx="40">
                  <c:v>7.7</c:v>
                </c:pt>
                <c:pt idx="41">
                  <c:v>7.9</c:v>
                </c:pt>
                <c:pt idx="42">
                  <c:v>8</c:v>
                </c:pt>
              </c:numCache>
            </c:numRef>
          </c:xVal>
          <c:yVal>
            <c:numRef>
              <c:f>Calc!$AB$7:$AB$49</c:f>
              <c:numCache>
                <c:formatCode>General</c:formatCode>
                <c:ptCount val="43"/>
                <c:pt idx="0">
                  <c:v>#N/A</c:v>
                </c:pt>
                <c:pt idx="1">
                  <c:v>#N/A</c:v>
                </c:pt>
                <c:pt idx="2" formatCode="0.0">
                  <c:v>2614.2660587896212</c:v>
                </c:pt>
                <c:pt idx="3" formatCode="0.0">
                  <c:v>1247.3371922980575</c:v>
                </c:pt>
                <c:pt idx="4" formatCode="0.0">
                  <c:v>590.84395091321767</c:v>
                </c:pt>
                <c:pt idx="5" formatCode="0.0">
                  <c:v>370.44777438229215</c:v>
                </c:pt>
                <c:pt idx="6" formatCode="0.0">
                  <c:v>261.14359227078381</c:v>
                </c:pt>
                <c:pt idx="7" formatCode="0.0">
                  <c:v>225.18295535011899</c:v>
                </c:pt>
                <c:pt idx="8" formatCode="0.0">
                  <c:v>196.7141668958329</c:v>
                </c:pt>
                <c:pt idx="9" formatCode="0.0">
                  <c:v>154.73810785256686</c:v>
                </c:pt>
                <c:pt idx="10" formatCode="0.0">
                  <c:v>125.52470678641232</c:v>
                </c:pt>
                <c:pt idx="11" formatCode="0.0">
                  <c:v>104.2133231333718</c:v>
                </c:pt>
                <c:pt idx="12" formatCode="0.0">
                  <c:v>88.105585103167599</c:v>
                </c:pt>
                <c:pt idx="13" formatCode="0.0">
                  <c:v>81.472185327051108</c:v>
                </c:pt>
                <c:pt idx="14" formatCode="0.0">
                  <c:v>75.588406596763633</c:v>
                </c:pt>
                <c:pt idx="15" formatCode="0.0">
                  <c:v>65.641370487463092</c:v>
                </c:pt>
                <c:pt idx="16" formatCode="0.0">
                  <c:v>57.589450172291087</c:v>
                </c:pt>
                <c:pt idx="17" formatCode="0.0">
                  <c:v>50.969590861007795</c:v>
                </c:pt>
                <c:pt idx="18" formatCode="0.0">
                  <c:v>45.454438543656515</c:v>
                </c:pt>
                <c:pt idx="19" formatCode="0.0">
                  <c:v>43.034294449091917</c:v>
                </c:pt>
                <c:pt idx="20" formatCode="0.0">
                  <c:v>40.8066204469174</c:v>
                </c:pt>
                <c:pt idx="21" formatCode="0.0">
                  <c:v>36.850230485276654</c:v>
                </c:pt>
                <c:pt idx="22" formatCode="0.0">
                  <c:v>33.452436082167502</c:v>
                </c:pt>
                <c:pt idx="23" formatCode="0.0">
                  <c:v>30.511264923995313</c:v>
                </c:pt>
                <c:pt idx="24" formatCode="0.0">
                  <c:v>27.94728820396578</c:v>
                </c:pt>
                <c:pt idx="25" formatCode="0.0">
                  <c:v>26.78662845505578</c:v>
                </c:pt>
                <c:pt idx="26" formatCode="0.0">
                  <c:v>25.697830411809999</c:v>
                </c:pt>
                <c:pt idx="27" formatCode="0.0">
                  <c:v>23.712858272497364</c:v>
                </c:pt>
                <c:pt idx="28" formatCode="0.0">
                  <c:v>20.382416754361671</c:v>
                </c:pt>
                <c:pt idx="29" formatCode="0.0">
                  <c:v>18.977076061153547</c:v>
                </c:pt>
                <c:pt idx="30" formatCode="0.0">
                  <c:v>18.328859671528875</c:v>
                </c:pt>
                <c:pt idx="31" formatCode="0.0">
                  <c:v>17.713631094127521</c:v>
                </c:pt>
                <c:pt idx="32" formatCode="0.0">
                  <c:v>16.573434857711192</c:v>
                </c:pt>
                <c:pt idx="33" formatCode="0.0">
                  <c:v>15.540829987973909</c:v>
                </c:pt>
                <c:pt idx="34" formatCode="0.0">
                  <c:v>14.602587412015284</c:v>
                </c:pt>
                <c:pt idx="35" formatCode="0.0">
                  <c:v>13.747465006938716</c:v>
                </c:pt>
                <c:pt idx="36" formatCode="0.0">
                  <c:v>13.348016374481638</c:v>
                </c:pt>
                <c:pt idx="37" formatCode="0.0">
                  <c:v>12.965857647990578</c:v>
                </c:pt>
                <c:pt idx="38" formatCode="0.0">
                  <c:v>12.249517524809727</c:v>
                </c:pt>
                <c:pt idx="39" formatCode="0.0">
                  <c:v>11.591328967958225</c:v>
                </c:pt>
                <c:pt idx="40" formatCode="0.0">
                  <c:v>10.985125913110204</c:v>
                </c:pt>
                <c:pt idx="41" formatCode="0.0">
                  <c:v>10.425542975168437</c:v>
                </c:pt>
                <c:pt idx="42" formatCode="0.0">
                  <c:v>10.161745763338203</c:v>
                </c:pt>
              </c:numCache>
            </c:numRef>
          </c:yVal>
          <c:smooth val="1"/>
          <c:extLst>
            <c:ext xmlns:c16="http://schemas.microsoft.com/office/drawing/2014/chart" uri="{C3380CC4-5D6E-409C-BE32-E72D297353CC}">
              <c16:uniqueId val="{00000004-F534-47B4-9324-93F07F6B73EC}"/>
            </c:ext>
          </c:extLst>
        </c:ser>
        <c:ser>
          <c:idx val="1"/>
          <c:order val="2"/>
          <c:tx>
            <c:strRef>
              <c:f>'Motor '!$O$3</c:f>
              <c:strCache>
                <c:ptCount val="1"/>
                <c:pt idx="0">
                  <c:v>Running (Cold)</c:v>
                </c:pt>
              </c:strCache>
            </c:strRef>
          </c:tx>
          <c:spPr>
            <a:ln w="12700" cap="rnd">
              <a:solidFill>
                <a:srgbClr val="0000FF"/>
              </a:solidFill>
              <a:round/>
            </a:ln>
            <a:effectLst/>
          </c:spPr>
          <c:marker>
            <c:symbol val="none"/>
          </c:marker>
          <c:xVal>
            <c:numRef>
              <c:f>Calc!$R$7:$R$41</c:f>
              <c:numCache>
                <c:formatCode>General</c:formatCode>
                <c:ptCount val="35"/>
                <c:pt idx="0">
                  <c:v>1.36</c:v>
                </c:pt>
                <c:pt idx="1">
                  <c:v>1.37</c:v>
                </c:pt>
                <c:pt idx="2">
                  <c:v>1.39</c:v>
                </c:pt>
                <c:pt idx="3">
                  <c:v>1.42</c:v>
                </c:pt>
                <c:pt idx="4">
                  <c:v>1.44</c:v>
                </c:pt>
                <c:pt idx="5">
                  <c:v>1.47</c:v>
                </c:pt>
                <c:pt idx="6">
                  <c:v>1.52</c:v>
                </c:pt>
                <c:pt idx="7">
                  <c:v>1.57</c:v>
                </c:pt>
                <c:pt idx="8">
                  <c:v>1.62</c:v>
                </c:pt>
                <c:pt idx="9">
                  <c:v>1.7</c:v>
                </c:pt>
                <c:pt idx="10">
                  <c:v>1.76</c:v>
                </c:pt>
                <c:pt idx="11">
                  <c:v>1.85</c:v>
                </c:pt>
                <c:pt idx="12">
                  <c:v>1.94</c:v>
                </c:pt>
                <c:pt idx="13">
                  <c:v>2.13</c:v>
                </c:pt>
                <c:pt idx="14">
                  <c:v>2.29</c:v>
                </c:pt>
                <c:pt idx="15">
                  <c:v>2.4500000000000002</c:v>
                </c:pt>
                <c:pt idx="16">
                  <c:v>2.63</c:v>
                </c:pt>
                <c:pt idx="17">
                  <c:v>2.77</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xVal>
          <c:yVal>
            <c:numRef>
              <c:f>Calc!$S$7:$S$41</c:f>
              <c:numCache>
                <c:formatCode>General</c:formatCode>
                <c:ptCount val="35"/>
                <c:pt idx="0">
                  <c:v>6542.3</c:v>
                </c:pt>
                <c:pt idx="1">
                  <c:v>5490.82</c:v>
                </c:pt>
                <c:pt idx="2">
                  <c:v>4582.8900000000003</c:v>
                </c:pt>
                <c:pt idx="3">
                  <c:v>3829.25</c:v>
                </c:pt>
                <c:pt idx="4">
                  <c:v>3213.5</c:v>
                </c:pt>
                <c:pt idx="5">
                  <c:v>2694.56</c:v>
                </c:pt>
                <c:pt idx="6">
                  <c:v>2261.1</c:v>
                </c:pt>
                <c:pt idx="7">
                  <c:v>1900.42</c:v>
                </c:pt>
                <c:pt idx="8">
                  <c:v>1597.04</c:v>
                </c:pt>
                <c:pt idx="9">
                  <c:v>1345.03</c:v>
                </c:pt>
                <c:pt idx="10">
                  <c:v>1145.3800000000001</c:v>
                </c:pt>
                <c:pt idx="11">
                  <c:v>979.69</c:v>
                </c:pt>
                <c:pt idx="12">
                  <c:v>843.44</c:v>
                </c:pt>
                <c:pt idx="13">
                  <c:v>661.94</c:v>
                </c:pt>
                <c:pt idx="14">
                  <c:v>558.11</c:v>
                </c:pt>
                <c:pt idx="15">
                  <c:v>478.39</c:v>
                </c:pt>
                <c:pt idx="16">
                  <c:v>413.71</c:v>
                </c:pt>
                <c:pt idx="17">
                  <c:v>379.93</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yVal>
          <c:smooth val="1"/>
          <c:extLst>
            <c:ext xmlns:c16="http://schemas.microsoft.com/office/drawing/2014/chart" uri="{C3380CC4-5D6E-409C-BE32-E72D297353CC}">
              <c16:uniqueId val="{00000001-F534-47B4-9324-93F07F6B73EC}"/>
            </c:ext>
          </c:extLst>
        </c:ser>
        <c:ser>
          <c:idx val="4"/>
          <c:order val="3"/>
          <c:tx>
            <c:strRef>
              <c:f>Calc!$E$3</c:f>
              <c:strCache>
                <c:ptCount val="1"/>
                <c:pt idx="0">
                  <c:v>Trip (Cold Stator)</c:v>
                </c:pt>
              </c:strCache>
            </c:strRef>
          </c:tx>
          <c:spPr>
            <a:ln w="12700" cap="rnd">
              <a:solidFill>
                <a:srgbClr val="0000FF"/>
              </a:solidFill>
              <a:prstDash val="dash"/>
              <a:round/>
            </a:ln>
            <a:effectLst/>
          </c:spPr>
          <c:marker>
            <c:symbol val="none"/>
          </c:marker>
          <c:xVal>
            <c:numRef>
              <c:f>Calc!$Z$7:$Z$49</c:f>
              <c:numCache>
                <c:formatCode>General</c:formatCode>
                <c:ptCount val="43"/>
                <c:pt idx="0">
                  <c:v>1.01</c:v>
                </c:pt>
                <c:pt idx="1">
                  <c:v>1.1000000000000001</c:v>
                </c:pt>
                <c:pt idx="2">
                  <c:v>1.2</c:v>
                </c:pt>
                <c:pt idx="3">
                  <c:v>1.3</c:v>
                </c:pt>
                <c:pt idx="4">
                  <c:v>1.5</c:v>
                </c:pt>
                <c:pt idx="5">
                  <c:v>1.7</c:v>
                </c:pt>
                <c:pt idx="6">
                  <c:v>1.9</c:v>
                </c:pt>
                <c:pt idx="7">
                  <c:v>2</c:v>
                </c:pt>
                <c:pt idx="8">
                  <c:v>2.1</c:v>
                </c:pt>
                <c:pt idx="9">
                  <c:v>2.2999999999999998</c:v>
                </c:pt>
                <c:pt idx="10">
                  <c:v>2.5</c:v>
                </c:pt>
                <c:pt idx="11">
                  <c:v>2.7</c:v>
                </c:pt>
                <c:pt idx="12">
                  <c:v>2.9</c:v>
                </c:pt>
                <c:pt idx="13">
                  <c:v>3</c:v>
                </c:pt>
                <c:pt idx="14">
                  <c:v>3.1</c:v>
                </c:pt>
                <c:pt idx="15">
                  <c:v>3.3</c:v>
                </c:pt>
                <c:pt idx="16">
                  <c:v>3.5</c:v>
                </c:pt>
                <c:pt idx="17">
                  <c:v>3.7</c:v>
                </c:pt>
                <c:pt idx="18">
                  <c:v>3.9</c:v>
                </c:pt>
                <c:pt idx="19">
                  <c:v>4</c:v>
                </c:pt>
                <c:pt idx="20">
                  <c:v>4.0999999999999996</c:v>
                </c:pt>
                <c:pt idx="21">
                  <c:v>4.3</c:v>
                </c:pt>
                <c:pt idx="22">
                  <c:v>4.5</c:v>
                </c:pt>
                <c:pt idx="23">
                  <c:v>4.7</c:v>
                </c:pt>
                <c:pt idx="24">
                  <c:v>4.9000000000000004</c:v>
                </c:pt>
                <c:pt idx="25">
                  <c:v>5</c:v>
                </c:pt>
                <c:pt idx="26">
                  <c:v>5.0999999999999996</c:v>
                </c:pt>
                <c:pt idx="27">
                  <c:v>5.3</c:v>
                </c:pt>
                <c:pt idx="28">
                  <c:v>5.7</c:v>
                </c:pt>
                <c:pt idx="29">
                  <c:v>5.9</c:v>
                </c:pt>
                <c:pt idx="30">
                  <c:v>6</c:v>
                </c:pt>
                <c:pt idx="31">
                  <c:v>6.1</c:v>
                </c:pt>
                <c:pt idx="32">
                  <c:v>6.3</c:v>
                </c:pt>
                <c:pt idx="33">
                  <c:v>6.5</c:v>
                </c:pt>
                <c:pt idx="34">
                  <c:v>6.7</c:v>
                </c:pt>
                <c:pt idx="35">
                  <c:v>6.9</c:v>
                </c:pt>
                <c:pt idx="36">
                  <c:v>7</c:v>
                </c:pt>
                <c:pt idx="37">
                  <c:v>7.1</c:v>
                </c:pt>
                <c:pt idx="38">
                  <c:v>7.3</c:v>
                </c:pt>
                <c:pt idx="39">
                  <c:v>7.5</c:v>
                </c:pt>
                <c:pt idx="40">
                  <c:v>7.7</c:v>
                </c:pt>
                <c:pt idx="41">
                  <c:v>7.9</c:v>
                </c:pt>
                <c:pt idx="42">
                  <c:v>8</c:v>
                </c:pt>
              </c:numCache>
            </c:numRef>
          </c:xVal>
          <c:yVal>
            <c:numRef>
              <c:f>Calc!$AA$7:$AA$49</c:f>
              <c:numCache>
                <c:formatCode>General</c:formatCode>
                <c:ptCount val="43"/>
                <c:pt idx="0">
                  <c:v>#N/A</c:v>
                </c:pt>
                <c:pt idx="1">
                  <c:v>#N/A</c:v>
                </c:pt>
                <c:pt idx="2" formatCode="0">
                  <c:v>4961.8009167919463</c:v>
                </c:pt>
                <c:pt idx="3" formatCode="0">
                  <c:v>3021.005768743169</c:v>
                </c:pt>
                <c:pt idx="4" formatCode="0">
                  <c:v>1754.6615474194134</c:v>
                </c:pt>
                <c:pt idx="5" formatCode="0">
                  <c:v>1211.313527026816</c:v>
                </c:pt>
                <c:pt idx="6" formatCode="0">
                  <c:v>903.37154327095527</c:v>
                </c:pt>
                <c:pt idx="7" formatCode="0">
                  <c:v>794.79345880464496</c:v>
                </c:pt>
                <c:pt idx="8" formatCode="0">
                  <c:v>705.89571525922463</c:v>
                </c:pt>
                <c:pt idx="9" formatCode="0">
                  <c:v>569.61050345452611</c:v>
                </c:pt>
                <c:pt idx="10" formatCode="0">
                  <c:v>470.74441333307226</c:v>
                </c:pt>
                <c:pt idx="11" formatCode="0">
                  <c:v>396.34742424364282</c:v>
                </c:pt>
                <c:pt idx="12" formatCode="0">
                  <c:v>338.75583376335271</c:v>
                </c:pt>
                <c:pt idx="13" formatCode="0">
                  <c:v>314.6825959266904</c:v>
                </c:pt>
                <c:pt idx="14" formatCode="0">
                  <c:v>293.15061759103583</c:v>
                </c:pt>
                <c:pt idx="15" formatCode="0">
                  <c:v>256.35653728175475</c:v>
                </c:pt>
                <c:pt idx="16" formatCode="0">
                  <c:v>226.20191068609878</c:v>
                </c:pt>
                <c:pt idx="17" formatCode="0">
                  <c:v>201.15527885764934</c:v>
                </c:pt>
                <c:pt idx="18" formatCode="0">
                  <c:v>180.10862358479719</c:v>
                </c:pt>
                <c:pt idx="19" formatCode="0">
                  <c:v>170.82056630148307</c:v>
                </c:pt>
                <c:pt idx="20" formatCode="0">
                  <c:v>162.24258692122172</c:v>
                </c:pt>
                <c:pt idx="21" formatCode="0">
                  <c:v>146.93972809495153</c:v>
                </c:pt>
                <c:pt idx="22" formatCode="0">
                  <c:v>133.72702706330233</c:v>
                </c:pt>
                <c:pt idx="23" formatCode="0">
                  <c:v>122.23679034785361</c:v>
                </c:pt>
                <c:pt idx="24" formatCode="0">
                  <c:v>112.17947045202271</c:v>
                </c:pt>
                <c:pt idx="25" formatCode="0">
                  <c:v>107.61417760516113</c:v>
                </c:pt>
                <c:pt idx="26" formatCode="0">
                  <c:v>103.32439286245474</c:v>
                </c:pt>
                <c:pt idx="27" formatCode="0">
                  <c:v>95.485848610411239</c:v>
                </c:pt>
                <c:pt idx="28" formatCode="0">
                  <c:v>82.28179959915127</c:v>
                </c:pt>
                <c:pt idx="29" formatCode="0">
                  <c:v>76.690284566188382</c:v>
                </c:pt>
                <c:pt idx="30" formatCode="0">
                  <c:v>74.107196065587786</c:v>
                </c:pt>
                <c:pt idx="31" formatCode="0">
                  <c:v>71.653223884470449</c:v>
                </c:pt>
                <c:pt idx="32" formatCode="0">
                  <c:v>67.099269061164733</c:v>
                </c:pt>
                <c:pt idx="33" formatCode="0">
                  <c:v>62.968247212509944</c:v>
                </c:pt>
                <c:pt idx="34" formatCode="0">
                  <c:v>59.209114617537395</c:v>
                </c:pt>
                <c:pt idx="35" formatCode="0">
                  <c:v>55.77833639405852</c:v>
                </c:pt>
                <c:pt idx="36" formatCode="0">
                  <c:v>54.174205035898595</c:v>
                </c:pt>
                <c:pt idx="37" formatCode="0">
                  <c:v>52.638593417014668</c:v>
                </c:pt>
                <c:pt idx="38" formatCode="0">
                  <c:v>49.757742779940166</c:v>
                </c:pt>
                <c:pt idx="39" formatCode="0">
                  <c:v>47.107976327559754</c:v>
                </c:pt>
                <c:pt idx="40" formatCode="0">
                  <c:v>44.66513512350943</c:v>
                </c:pt>
                <c:pt idx="41" formatCode="0">
                  <c:v>42.408147572363163</c:v>
                </c:pt>
                <c:pt idx="42" formatCode="0">
                  <c:v>41.343492560253807</c:v>
                </c:pt>
              </c:numCache>
            </c:numRef>
          </c:yVal>
          <c:smooth val="1"/>
          <c:extLst>
            <c:ext xmlns:c16="http://schemas.microsoft.com/office/drawing/2014/chart" uri="{C3380CC4-5D6E-409C-BE32-E72D297353CC}">
              <c16:uniqueId val="{00000005-F534-47B4-9324-93F07F6B73EC}"/>
            </c:ext>
          </c:extLst>
        </c:ser>
        <c:ser>
          <c:idx val="2"/>
          <c:order val="4"/>
          <c:tx>
            <c:strRef>
              <c:f>'Motor '!$Q$3</c:f>
              <c:strCache>
                <c:ptCount val="1"/>
                <c:pt idx="0">
                  <c:v>Locked (Hot)</c:v>
                </c:pt>
              </c:strCache>
            </c:strRef>
          </c:tx>
          <c:spPr>
            <a:ln w="12700" cap="rnd">
              <a:solidFill>
                <a:srgbClr val="C00000"/>
              </a:solidFill>
              <a:round/>
            </a:ln>
            <a:effectLst/>
          </c:spPr>
          <c:marker>
            <c:symbol val="none"/>
          </c:marker>
          <c:xVal>
            <c:numRef>
              <c:f>Calc!$T$7:$T$41</c:f>
              <c:numCache>
                <c:formatCode>General</c:formatCode>
                <c:ptCount val="35"/>
                <c:pt idx="0">
                  <c:v>4.66</c:v>
                </c:pt>
                <c:pt idx="1">
                  <c:v>4.8499999999999996</c:v>
                </c:pt>
                <c:pt idx="2">
                  <c:v>5.03</c:v>
                </c:pt>
                <c:pt idx="3">
                  <c:v>5.22</c:v>
                </c:pt>
                <c:pt idx="4">
                  <c:v>5.4</c:v>
                </c:pt>
                <c:pt idx="5">
                  <c:v>5.58</c:v>
                </c:pt>
                <c:pt idx="6">
                  <c:v>5.77</c:v>
                </c:pt>
                <c:pt idx="7">
                  <c:v>5.95</c:v>
                </c:pt>
                <c:pt idx="8">
                  <c:v>6.13</c:v>
                </c:pt>
                <c:pt idx="9">
                  <c:v>6.38</c:v>
                </c:pt>
                <c:pt idx="10">
                  <c:v>6.56</c:v>
                </c:pt>
                <c:pt idx="11">
                  <c:v>6.74</c:v>
                </c:pt>
                <c:pt idx="12">
                  <c:v>6.85</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xVal>
          <c:yVal>
            <c:numRef>
              <c:f>Calc!$U$7:$U$41</c:f>
              <c:numCache>
                <c:formatCode>General</c:formatCode>
                <c:ptCount val="35"/>
                <c:pt idx="0">
                  <c:v>14.59</c:v>
                </c:pt>
                <c:pt idx="1">
                  <c:v>13.17</c:v>
                </c:pt>
                <c:pt idx="2">
                  <c:v>11.9</c:v>
                </c:pt>
                <c:pt idx="3">
                  <c:v>10.74</c:v>
                </c:pt>
                <c:pt idx="4">
                  <c:v>9.7100000000000009</c:v>
                </c:pt>
                <c:pt idx="5">
                  <c:v>8.7799999999999994</c:v>
                </c:pt>
                <c:pt idx="6">
                  <c:v>7.92</c:v>
                </c:pt>
                <c:pt idx="7">
                  <c:v>7.15</c:v>
                </c:pt>
                <c:pt idx="8">
                  <c:v>6.48</c:v>
                </c:pt>
                <c:pt idx="9">
                  <c:v>5.69</c:v>
                </c:pt>
                <c:pt idx="10">
                  <c:v>5.12</c:v>
                </c:pt>
                <c:pt idx="11">
                  <c:v>4.63</c:v>
                </c:pt>
                <c:pt idx="12">
                  <c:v>4.3899999999999997</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yVal>
          <c:smooth val="1"/>
          <c:extLst>
            <c:ext xmlns:c16="http://schemas.microsoft.com/office/drawing/2014/chart" uri="{C3380CC4-5D6E-409C-BE32-E72D297353CC}">
              <c16:uniqueId val="{00000002-F534-47B4-9324-93F07F6B73EC}"/>
            </c:ext>
          </c:extLst>
        </c:ser>
        <c:ser>
          <c:idx val="7"/>
          <c:order val="5"/>
          <c:tx>
            <c:strRef>
              <c:f>Calc!$F$50</c:f>
              <c:strCache>
                <c:ptCount val="1"/>
                <c:pt idx="0">
                  <c:v>Trip (Hot Rotor)*</c:v>
                </c:pt>
              </c:strCache>
            </c:strRef>
          </c:tx>
          <c:spPr>
            <a:ln w="12700" cap="rnd">
              <a:solidFill>
                <a:srgbClr val="C00000"/>
              </a:solidFill>
              <a:prstDash val="sysDash"/>
              <a:round/>
            </a:ln>
            <a:effectLst/>
          </c:spPr>
          <c:marker>
            <c:symbol val="none"/>
          </c:marker>
          <c:xVal>
            <c:numRef>
              <c:f>Calc!$Z$17:$Z$49</c:f>
              <c:numCache>
                <c:formatCode>General</c:formatCode>
                <c:ptCount val="33"/>
                <c:pt idx="0">
                  <c:v>2.5</c:v>
                </c:pt>
                <c:pt idx="1">
                  <c:v>2.7</c:v>
                </c:pt>
                <c:pt idx="2">
                  <c:v>2.9</c:v>
                </c:pt>
                <c:pt idx="3">
                  <c:v>3</c:v>
                </c:pt>
                <c:pt idx="4">
                  <c:v>3.1</c:v>
                </c:pt>
                <c:pt idx="5">
                  <c:v>3.3</c:v>
                </c:pt>
                <c:pt idx="6">
                  <c:v>3.5</c:v>
                </c:pt>
                <c:pt idx="7">
                  <c:v>3.7</c:v>
                </c:pt>
                <c:pt idx="8">
                  <c:v>3.9</c:v>
                </c:pt>
                <c:pt idx="9">
                  <c:v>4</c:v>
                </c:pt>
                <c:pt idx="10">
                  <c:v>4.0999999999999996</c:v>
                </c:pt>
                <c:pt idx="11">
                  <c:v>4.3</c:v>
                </c:pt>
                <c:pt idx="12">
                  <c:v>4.5</c:v>
                </c:pt>
                <c:pt idx="13">
                  <c:v>4.7</c:v>
                </c:pt>
                <c:pt idx="14">
                  <c:v>4.9000000000000004</c:v>
                </c:pt>
                <c:pt idx="15">
                  <c:v>5</c:v>
                </c:pt>
                <c:pt idx="16">
                  <c:v>5.0999999999999996</c:v>
                </c:pt>
                <c:pt idx="17">
                  <c:v>5.3</c:v>
                </c:pt>
                <c:pt idx="18">
                  <c:v>5.7</c:v>
                </c:pt>
                <c:pt idx="19">
                  <c:v>5.9</c:v>
                </c:pt>
                <c:pt idx="20">
                  <c:v>6</c:v>
                </c:pt>
                <c:pt idx="21">
                  <c:v>6.1</c:v>
                </c:pt>
                <c:pt idx="22">
                  <c:v>6.3</c:v>
                </c:pt>
                <c:pt idx="23">
                  <c:v>6.5</c:v>
                </c:pt>
                <c:pt idx="24">
                  <c:v>6.7</c:v>
                </c:pt>
                <c:pt idx="25">
                  <c:v>6.9</c:v>
                </c:pt>
                <c:pt idx="26">
                  <c:v>7</c:v>
                </c:pt>
                <c:pt idx="27">
                  <c:v>7.1</c:v>
                </c:pt>
                <c:pt idx="28">
                  <c:v>7.3</c:v>
                </c:pt>
                <c:pt idx="29">
                  <c:v>7.5</c:v>
                </c:pt>
                <c:pt idx="30">
                  <c:v>7.7</c:v>
                </c:pt>
                <c:pt idx="31">
                  <c:v>7.9</c:v>
                </c:pt>
                <c:pt idx="32">
                  <c:v>8</c:v>
                </c:pt>
              </c:numCache>
            </c:numRef>
          </c:xVal>
          <c:yVal>
            <c:numRef>
              <c:f>Calc!$AD$17:$AD$49</c:f>
              <c:numCache>
                <c:formatCode>0.0</c:formatCode>
                <c:ptCount val="33"/>
                <c:pt idx="0">
                  <c:v>37.380096000000002</c:v>
                </c:pt>
                <c:pt idx="1">
                  <c:v>32.047407407407405</c:v>
                </c:pt>
                <c:pt idx="2">
                  <c:v>27.779500594530322</c:v>
                </c:pt>
                <c:pt idx="3">
                  <c:v>25.958400000000001</c:v>
                </c:pt>
                <c:pt idx="4">
                  <c:v>24.310676378772111</c:v>
                </c:pt>
                <c:pt idx="5">
                  <c:v>21.453223140495872</c:v>
                </c:pt>
                <c:pt idx="6">
                  <c:v>19.071477551020411</c:v>
                </c:pt>
                <c:pt idx="7">
                  <c:v>17.065420014609202</c:v>
                </c:pt>
                <c:pt idx="8">
                  <c:v>15.360000000000003</c:v>
                </c:pt>
                <c:pt idx="9">
                  <c:v>14.601600000000001</c:v>
                </c:pt>
                <c:pt idx="10">
                  <c:v>13.89801308744795</c:v>
                </c:pt>
                <c:pt idx="11">
                  <c:v>12.635240670632777</c:v>
                </c:pt>
                <c:pt idx="12">
                  <c:v>11.537066666666668</c:v>
                </c:pt>
                <c:pt idx="13">
                  <c:v>10.57607967406066</c:v>
                </c:pt>
                <c:pt idx="14">
                  <c:v>9.7303456892961258</c:v>
                </c:pt>
                <c:pt idx="15">
                  <c:v>9.3450240000000004</c:v>
                </c:pt>
                <c:pt idx="16">
                  <c:v>8.9821453287197244</c:v>
                </c:pt>
                <c:pt idx="17">
                  <c:v>8.3170380918476337</c:v>
                </c:pt>
                <c:pt idx="18">
                  <c:v>7.1906925207756238</c:v>
                </c:pt>
                <c:pt idx="19">
                  <c:v>6.7114507325481183</c:v>
                </c:pt>
                <c:pt idx="20">
                  <c:v>6.4896000000000003</c:v>
                </c:pt>
                <c:pt idx="21">
                  <c:v>6.2785702768073115</c:v>
                </c:pt>
                <c:pt idx="22">
                  <c:v>5.8862585034013613</c:v>
                </c:pt>
                <c:pt idx="23">
                  <c:v>5.5296000000000003</c:v>
                </c:pt>
                <c:pt idx="24">
                  <c:v>5.2044018712408109</c:v>
                </c:pt>
                <c:pt idx="25">
                  <c:v>4.9070699432892244</c:v>
                </c:pt>
                <c:pt idx="26">
                  <c:v>4.7678693877551028</c:v>
                </c:pt>
                <c:pt idx="27">
                  <c:v>4.6345090259869082</c:v>
                </c:pt>
                <c:pt idx="28">
                  <c:v>4.38404203415275</c:v>
                </c:pt>
                <c:pt idx="29">
                  <c:v>4.1533440000000006</c:v>
                </c:pt>
                <c:pt idx="30">
                  <c:v>3.9403879237645469</c:v>
                </c:pt>
                <c:pt idx="31">
                  <c:v>3.7434000961384393</c:v>
                </c:pt>
                <c:pt idx="32">
                  <c:v>3.6504000000000003</c:v>
                </c:pt>
              </c:numCache>
            </c:numRef>
          </c:yVal>
          <c:smooth val="1"/>
          <c:extLst>
            <c:ext xmlns:c16="http://schemas.microsoft.com/office/drawing/2014/chart" uri="{C3380CC4-5D6E-409C-BE32-E72D297353CC}">
              <c16:uniqueId val="{00000006-F534-47B4-9324-93F07F6B73EC}"/>
            </c:ext>
          </c:extLst>
        </c:ser>
        <c:ser>
          <c:idx val="3"/>
          <c:order val="6"/>
          <c:tx>
            <c:strRef>
              <c:f>'Motor '!$S$3</c:f>
              <c:strCache>
                <c:ptCount val="1"/>
                <c:pt idx="0">
                  <c:v>Locked (Cold)</c:v>
                </c:pt>
              </c:strCache>
            </c:strRef>
          </c:tx>
          <c:spPr>
            <a:ln w="12700" cap="rnd">
              <a:solidFill>
                <a:srgbClr val="00B0F0"/>
              </a:solidFill>
              <a:round/>
            </a:ln>
            <a:effectLst/>
          </c:spPr>
          <c:marker>
            <c:symbol val="none"/>
          </c:marker>
          <c:xVal>
            <c:numRef>
              <c:f>Calc!$V$7:$V$41</c:f>
              <c:numCache>
                <c:formatCode>General</c:formatCode>
                <c:ptCount val="35"/>
                <c:pt idx="0">
                  <c:v>4.68</c:v>
                </c:pt>
                <c:pt idx="1">
                  <c:v>4.8600000000000003</c:v>
                </c:pt>
                <c:pt idx="2">
                  <c:v>5.05</c:v>
                </c:pt>
                <c:pt idx="3">
                  <c:v>5.23</c:v>
                </c:pt>
                <c:pt idx="4">
                  <c:v>5.42</c:v>
                </c:pt>
                <c:pt idx="5">
                  <c:v>5.6</c:v>
                </c:pt>
                <c:pt idx="6">
                  <c:v>5.79</c:v>
                </c:pt>
                <c:pt idx="7">
                  <c:v>5.97</c:v>
                </c:pt>
                <c:pt idx="8">
                  <c:v>6.16</c:v>
                </c:pt>
                <c:pt idx="9">
                  <c:v>6.34</c:v>
                </c:pt>
                <c:pt idx="10">
                  <c:v>6.52</c:v>
                </c:pt>
                <c:pt idx="11">
                  <c:v>6.71</c:v>
                </c:pt>
                <c:pt idx="12">
                  <c:v>6.83</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xVal>
          <c:yVal>
            <c:numRef>
              <c:f>Calc!$W$7:$W$41</c:f>
              <c:numCache>
                <c:formatCode>General</c:formatCode>
                <c:ptCount val="35"/>
                <c:pt idx="0">
                  <c:v>19.11</c:v>
                </c:pt>
                <c:pt idx="1">
                  <c:v>17.170000000000002</c:v>
                </c:pt>
                <c:pt idx="2">
                  <c:v>15.41</c:v>
                </c:pt>
                <c:pt idx="3">
                  <c:v>13.84</c:v>
                </c:pt>
                <c:pt idx="4">
                  <c:v>12.43</c:v>
                </c:pt>
                <c:pt idx="5">
                  <c:v>11.16</c:v>
                </c:pt>
                <c:pt idx="6">
                  <c:v>10.02</c:v>
                </c:pt>
                <c:pt idx="7">
                  <c:v>9</c:v>
                </c:pt>
                <c:pt idx="8">
                  <c:v>8.08</c:v>
                </c:pt>
                <c:pt idx="9">
                  <c:v>7.26</c:v>
                </c:pt>
                <c:pt idx="10">
                  <c:v>6.51</c:v>
                </c:pt>
                <c:pt idx="11">
                  <c:v>5.86</c:v>
                </c:pt>
                <c:pt idx="12">
                  <c:v>5.47</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yVal>
          <c:smooth val="1"/>
          <c:extLst>
            <c:ext xmlns:c16="http://schemas.microsoft.com/office/drawing/2014/chart" uri="{C3380CC4-5D6E-409C-BE32-E72D297353CC}">
              <c16:uniqueId val="{00000003-F534-47B4-9324-93F07F6B73EC}"/>
            </c:ext>
          </c:extLst>
        </c:ser>
        <c:ser>
          <c:idx val="6"/>
          <c:order val="7"/>
          <c:tx>
            <c:strRef>
              <c:f>Calc!$E$50</c:f>
              <c:strCache>
                <c:ptCount val="1"/>
                <c:pt idx="0">
                  <c:v>Trip (Cold Rotor)</c:v>
                </c:pt>
              </c:strCache>
            </c:strRef>
          </c:tx>
          <c:spPr>
            <a:ln w="12700" cap="rnd">
              <a:solidFill>
                <a:srgbClr val="00B0F0"/>
              </a:solidFill>
              <a:prstDash val="dash"/>
              <a:round/>
            </a:ln>
            <a:effectLst/>
          </c:spPr>
          <c:marker>
            <c:symbol val="none"/>
          </c:marker>
          <c:xVal>
            <c:numRef>
              <c:f>Calc!$Z$17:$Z$49</c:f>
              <c:numCache>
                <c:formatCode>General</c:formatCode>
                <c:ptCount val="33"/>
                <c:pt idx="0">
                  <c:v>2.5</c:v>
                </c:pt>
                <c:pt idx="1">
                  <c:v>2.7</c:v>
                </c:pt>
                <c:pt idx="2">
                  <c:v>2.9</c:v>
                </c:pt>
                <c:pt idx="3">
                  <c:v>3</c:v>
                </c:pt>
                <c:pt idx="4">
                  <c:v>3.1</c:v>
                </c:pt>
                <c:pt idx="5">
                  <c:v>3.3</c:v>
                </c:pt>
                <c:pt idx="6">
                  <c:v>3.5</c:v>
                </c:pt>
                <c:pt idx="7">
                  <c:v>3.7</c:v>
                </c:pt>
                <c:pt idx="8">
                  <c:v>3.9</c:v>
                </c:pt>
                <c:pt idx="9">
                  <c:v>4</c:v>
                </c:pt>
                <c:pt idx="10">
                  <c:v>4.0999999999999996</c:v>
                </c:pt>
                <c:pt idx="11">
                  <c:v>4.3</c:v>
                </c:pt>
                <c:pt idx="12">
                  <c:v>4.5</c:v>
                </c:pt>
                <c:pt idx="13">
                  <c:v>4.7</c:v>
                </c:pt>
                <c:pt idx="14">
                  <c:v>4.9000000000000004</c:v>
                </c:pt>
                <c:pt idx="15">
                  <c:v>5</c:v>
                </c:pt>
                <c:pt idx="16">
                  <c:v>5.0999999999999996</c:v>
                </c:pt>
                <c:pt idx="17">
                  <c:v>5.3</c:v>
                </c:pt>
                <c:pt idx="18">
                  <c:v>5.7</c:v>
                </c:pt>
                <c:pt idx="19">
                  <c:v>5.9</c:v>
                </c:pt>
                <c:pt idx="20">
                  <c:v>6</c:v>
                </c:pt>
                <c:pt idx="21">
                  <c:v>6.1</c:v>
                </c:pt>
                <c:pt idx="22">
                  <c:v>6.3</c:v>
                </c:pt>
                <c:pt idx="23">
                  <c:v>6.5</c:v>
                </c:pt>
                <c:pt idx="24">
                  <c:v>6.7</c:v>
                </c:pt>
                <c:pt idx="25">
                  <c:v>6.9</c:v>
                </c:pt>
                <c:pt idx="26">
                  <c:v>7</c:v>
                </c:pt>
                <c:pt idx="27">
                  <c:v>7.1</c:v>
                </c:pt>
                <c:pt idx="28">
                  <c:v>7.3</c:v>
                </c:pt>
                <c:pt idx="29">
                  <c:v>7.5</c:v>
                </c:pt>
                <c:pt idx="30">
                  <c:v>7.7</c:v>
                </c:pt>
                <c:pt idx="31">
                  <c:v>7.9</c:v>
                </c:pt>
                <c:pt idx="32">
                  <c:v>8</c:v>
                </c:pt>
              </c:numCache>
            </c:numRef>
          </c:xVal>
          <c:yVal>
            <c:numRef>
              <c:f>Calc!$AC$17:$AC$49</c:f>
              <c:numCache>
                <c:formatCode>0.0</c:formatCode>
                <c:ptCount val="33"/>
                <c:pt idx="0">
                  <c:v>44.856115200000005</c:v>
                </c:pt>
                <c:pt idx="1">
                  <c:v>38.456888888888891</c:v>
                </c:pt>
                <c:pt idx="2">
                  <c:v>33.335400713436385</c:v>
                </c:pt>
                <c:pt idx="3">
                  <c:v>31.150080000000003</c:v>
                </c:pt>
                <c:pt idx="4">
                  <c:v>29.172811654526534</c:v>
                </c:pt>
                <c:pt idx="5">
                  <c:v>25.743867768595045</c:v>
                </c:pt>
                <c:pt idx="6">
                  <c:v>22.885773061224491</c:v>
                </c:pt>
                <c:pt idx="7">
                  <c:v>20.478504017531044</c:v>
                </c:pt>
                <c:pt idx="8">
                  <c:v>18.432000000000002</c:v>
                </c:pt>
                <c:pt idx="9">
                  <c:v>17.521920000000001</c:v>
                </c:pt>
                <c:pt idx="10">
                  <c:v>16.677615704937541</c:v>
                </c:pt>
                <c:pt idx="11">
                  <c:v>15.162288804759331</c:v>
                </c:pt>
                <c:pt idx="12">
                  <c:v>13.844480000000001</c:v>
                </c:pt>
                <c:pt idx="13">
                  <c:v>12.691295608872792</c:v>
                </c:pt>
                <c:pt idx="14">
                  <c:v>11.67641482715535</c:v>
                </c:pt>
                <c:pt idx="15">
                  <c:v>11.214028800000001</c:v>
                </c:pt>
                <c:pt idx="16">
                  <c:v>10.77857439446367</c:v>
                </c:pt>
                <c:pt idx="17">
                  <c:v>9.9804457102171593</c:v>
                </c:pt>
                <c:pt idx="18">
                  <c:v>8.6288310249307489</c:v>
                </c:pt>
                <c:pt idx="19">
                  <c:v>8.0537408790577416</c:v>
                </c:pt>
                <c:pt idx="20">
                  <c:v>7.7875200000000007</c:v>
                </c:pt>
                <c:pt idx="21">
                  <c:v>7.5342843321687738</c:v>
                </c:pt>
                <c:pt idx="22">
                  <c:v>7.0635102040816333</c:v>
                </c:pt>
                <c:pt idx="23">
                  <c:v>6.6355200000000005</c:v>
                </c:pt>
                <c:pt idx="24">
                  <c:v>6.2452822454889736</c:v>
                </c:pt>
                <c:pt idx="25">
                  <c:v>5.8884839319470696</c:v>
                </c:pt>
                <c:pt idx="26">
                  <c:v>5.7214432653061227</c:v>
                </c:pt>
                <c:pt idx="27">
                  <c:v>5.5614108311842898</c:v>
                </c:pt>
                <c:pt idx="28">
                  <c:v>5.2608504409832992</c:v>
                </c:pt>
                <c:pt idx="29">
                  <c:v>4.9840128000000004</c:v>
                </c:pt>
                <c:pt idx="30">
                  <c:v>4.7284655085174565</c:v>
                </c:pt>
                <c:pt idx="31">
                  <c:v>4.4920801153661269</c:v>
                </c:pt>
                <c:pt idx="32">
                  <c:v>4.3804800000000004</c:v>
                </c:pt>
              </c:numCache>
            </c:numRef>
          </c:yVal>
          <c:smooth val="1"/>
          <c:extLst>
            <c:ext xmlns:c16="http://schemas.microsoft.com/office/drawing/2014/chart" uri="{C3380CC4-5D6E-409C-BE32-E72D297353CC}">
              <c16:uniqueId val="{00000007-F534-47B4-9324-93F07F6B73EC}"/>
            </c:ext>
          </c:extLst>
        </c:ser>
        <c:ser>
          <c:idx val="8"/>
          <c:order val="8"/>
          <c:tx>
            <c:strRef>
              <c:f>'Motor '!$V$3:$W$3</c:f>
              <c:strCache>
                <c:ptCount val="1"/>
                <c:pt idx="0">
                  <c:v>User Curve 1</c:v>
                </c:pt>
              </c:strCache>
            </c:strRef>
          </c:tx>
          <c:spPr>
            <a:ln w="12700" cap="rnd">
              <a:solidFill>
                <a:schemeClr val="accent3">
                  <a:lumMod val="60000"/>
                </a:schemeClr>
              </a:solidFill>
              <a:round/>
            </a:ln>
            <a:effectLst/>
          </c:spPr>
          <c:marker>
            <c:symbol val="none"/>
          </c:marker>
          <c:xVal>
            <c:numRef>
              <c:f>Calc!$AG$7:$AG$41</c:f>
              <c:numCache>
                <c:formatCode>General</c:formatCode>
                <c:ptCount val="35"/>
                <c:pt idx="0">
                  <c:v>1</c:v>
                </c:pt>
                <c:pt idx="1">
                  <c:v>1.1499999999999999</c:v>
                </c:pt>
                <c:pt idx="2">
                  <c:v>1.51</c:v>
                </c:pt>
                <c:pt idx="3">
                  <c:v>1.87</c:v>
                </c:pt>
                <c:pt idx="4">
                  <c:v>2.2400000000000002</c:v>
                </c:pt>
                <c:pt idx="5">
                  <c:v>2.6</c:v>
                </c:pt>
                <c:pt idx="6">
                  <c:v>2.97</c:v>
                </c:pt>
                <c:pt idx="7">
                  <c:v>3.33</c:v>
                </c:pt>
                <c:pt idx="8">
                  <c:v>3.69</c:v>
                </c:pt>
                <c:pt idx="9">
                  <c:v>4.0599999999999996</c:v>
                </c:pt>
                <c:pt idx="10">
                  <c:v>4.42</c:v>
                </c:pt>
                <c:pt idx="11">
                  <c:v>4.78</c:v>
                </c:pt>
                <c:pt idx="12">
                  <c:v>5.15</c:v>
                </c:pt>
                <c:pt idx="13">
                  <c:v>5.51</c:v>
                </c:pt>
                <c:pt idx="14">
                  <c:v>5.88</c:v>
                </c:pt>
                <c:pt idx="15">
                  <c:v>6.12</c:v>
                </c:pt>
                <c:pt idx="16">
                  <c:v>6.18</c:v>
                </c:pt>
                <c:pt idx="17">
                  <c:v>6.23</c:v>
                </c:pt>
                <c:pt idx="18">
                  <c:v>6.24</c:v>
                </c:pt>
                <c:pt idx="19">
                  <c:v>6.25</c:v>
                </c:pt>
                <c:pt idx="20">
                  <c:v>6.27</c:v>
                </c:pt>
                <c:pt idx="21">
                  <c:v>6.28</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xVal>
          <c:yVal>
            <c:numRef>
              <c:f>Calc!$AH$7:$AH$41</c:f>
              <c:numCache>
                <c:formatCode>0.00</c:formatCode>
                <c:ptCount val="35"/>
                <c:pt idx="0">
                  <c:v>3.32</c:v>
                </c:pt>
                <c:pt idx="1">
                  <c:v>3.32</c:v>
                </c:pt>
                <c:pt idx="2">
                  <c:v>3.32</c:v>
                </c:pt>
                <c:pt idx="3">
                  <c:v>3.32</c:v>
                </c:pt>
                <c:pt idx="4">
                  <c:v>3.34</c:v>
                </c:pt>
                <c:pt idx="5">
                  <c:v>3.32</c:v>
                </c:pt>
                <c:pt idx="6">
                  <c:v>3.32</c:v>
                </c:pt>
                <c:pt idx="7">
                  <c:v>3.32</c:v>
                </c:pt>
                <c:pt idx="8">
                  <c:v>3.35</c:v>
                </c:pt>
                <c:pt idx="9">
                  <c:v>3.37</c:v>
                </c:pt>
                <c:pt idx="10">
                  <c:v>3.34</c:v>
                </c:pt>
                <c:pt idx="11">
                  <c:v>3.41</c:v>
                </c:pt>
                <c:pt idx="12">
                  <c:v>3.32</c:v>
                </c:pt>
                <c:pt idx="13">
                  <c:v>3.18</c:v>
                </c:pt>
                <c:pt idx="14">
                  <c:v>2.5099999999999998</c:v>
                </c:pt>
                <c:pt idx="15">
                  <c:v>1.5</c:v>
                </c:pt>
                <c:pt idx="16">
                  <c:v>0.97</c:v>
                </c:pt>
                <c:pt idx="17">
                  <c:v>0.53</c:v>
                </c:pt>
                <c:pt idx="18">
                  <c:v>0.3</c:v>
                </c:pt>
                <c:pt idx="19">
                  <c:v>0.2</c:v>
                </c:pt>
                <c:pt idx="20">
                  <c:v>0.1</c:v>
                </c:pt>
                <c:pt idx="21">
                  <c:v>0.9</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yVal>
          <c:smooth val="1"/>
          <c:extLst>
            <c:ext xmlns:c16="http://schemas.microsoft.com/office/drawing/2014/chart" uri="{C3380CC4-5D6E-409C-BE32-E72D297353CC}">
              <c16:uniqueId val="{00000008-F534-47B4-9324-93F07F6B73EC}"/>
            </c:ext>
          </c:extLst>
        </c:ser>
        <c:ser>
          <c:idx val="9"/>
          <c:order val="9"/>
          <c:tx>
            <c:strRef>
              <c:f>'Motor '!$X$3:$Y$3</c:f>
              <c:strCache>
                <c:ptCount val="1"/>
                <c:pt idx="0">
                  <c:v>User Curve 2</c:v>
                </c:pt>
              </c:strCache>
            </c:strRef>
          </c:tx>
          <c:spPr>
            <a:ln w="12700" cap="rnd">
              <a:solidFill>
                <a:srgbClr val="7030A0"/>
              </a:solidFill>
              <a:round/>
            </a:ln>
            <a:effectLst/>
          </c:spPr>
          <c:marker>
            <c:symbol val="none"/>
          </c:marker>
          <c:xVal>
            <c:numRef>
              <c:f>Calc!$AI$7:$AI$41</c:f>
              <c:numCache>
                <c:formatCode>0.00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xVal>
          <c:yVal>
            <c:numRef>
              <c:f>Calc!$AJ$7:$AJ$41</c:f>
              <c:numCache>
                <c:formatCode>0.00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yVal>
          <c:smooth val="1"/>
          <c:extLst>
            <c:ext xmlns:c16="http://schemas.microsoft.com/office/drawing/2014/chart" uri="{C3380CC4-5D6E-409C-BE32-E72D297353CC}">
              <c16:uniqueId val="{00000000-F162-46A1-B0A5-3341117BF97D}"/>
            </c:ext>
          </c:extLst>
        </c:ser>
        <c:dLbls>
          <c:showLegendKey val="0"/>
          <c:showVal val="0"/>
          <c:showCatName val="0"/>
          <c:showSerName val="0"/>
          <c:showPercent val="0"/>
          <c:showBubbleSize val="0"/>
        </c:dLbls>
        <c:axId val="379455880"/>
        <c:axId val="379460800"/>
      </c:scatterChart>
      <c:valAx>
        <c:axId val="379455880"/>
        <c:scaling>
          <c:orientation val="minMax"/>
          <c:max val="8.1999999999999993"/>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 (in</a:t>
                </a:r>
                <a:r>
                  <a:rPr lang="en-US" baseline="0"/>
                  <a:t> multiples of FLA)</a:t>
                </a:r>
                <a:endParaRPr lang="en-US"/>
              </a:p>
            </c:rich>
          </c:tx>
          <c:layout>
            <c:manualLayout>
              <c:xMode val="edge"/>
              <c:yMode val="edge"/>
              <c:x val="0.39652642013382161"/>
              <c:y val="0.968298059704138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379460800"/>
        <c:crossesAt val="0.1"/>
        <c:crossBetween val="midCat"/>
        <c:minorUnit val="0.2"/>
      </c:valAx>
      <c:valAx>
        <c:axId val="379460800"/>
        <c:scaling>
          <c:logBase val="10"/>
          <c:orientation val="minMax"/>
          <c:max val="10000"/>
          <c:min val="0.1"/>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(seconds)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379455880"/>
        <c:crossesAt val="1"/>
        <c:crossBetween val="midCat"/>
      </c:valAx>
      <c:spPr>
        <a:noFill/>
        <a:ln>
          <a:noFill/>
        </a:ln>
        <a:effectLst/>
      </c:spPr>
    </c:plotArea>
    <c:legend>
      <c:legendPos val="r"/>
      <c:layout>
        <c:manualLayout>
          <c:xMode val="edge"/>
          <c:yMode val="edge"/>
          <c:x val="0.48617889460802016"/>
          <c:y val="3.4346158268267951E-2"/>
          <c:w val="0.50925599455897563"/>
          <c:h val="0.1742624577593691"/>
        </c:manualLayout>
      </c:layout>
      <c:overlay val="0"/>
      <c:spPr>
        <a:noFill/>
        <a:ln>
          <a:noFill/>
        </a:ln>
        <a:effectLst/>
      </c:spPr>
      <c:txPr>
        <a:bodyPr rot="0" spcFirstLastPara="1" vertOverflow="ellipsis" vert="horz" wrap="square" anchor="ctr" anchorCtr="1"/>
        <a:lstStyle/>
        <a:p>
          <a:pPr>
            <a:defRPr sz="1000" b="0" i="0" u="none" strike="noStrike" kern="1000" baseline="0">
              <a:solidFill>
                <a:schemeClr val="tx1">
                  <a:lumMod val="65000"/>
                  <a:lumOff val="35000"/>
                </a:schemeClr>
              </a:solidFill>
              <a:latin typeface="+mn-lt"/>
              <a:ea typeface="+mn-ea"/>
              <a:cs typeface="+mn-cs"/>
            </a:defRPr>
          </a:pPr>
          <a:endParaRPr lang="en-US"/>
        </a:p>
      </c:txPr>
    </c:legend>
    <c:plotVisOnly val="0"/>
    <c:dispBlanksAs val="span"/>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checked="Checked" fmlaLink="Calc!$S$3" lockText="1" noThreeD="1"/>
</file>

<file path=xl/ctrlProps/ctrlProp11.xml><?xml version="1.0" encoding="utf-8"?>
<formControlPr xmlns="http://schemas.microsoft.com/office/spreadsheetml/2009/9/main" objectType="CheckBox" checked="Checked" fmlaLink="Calc!$U$3" lockText="1" noThreeD="1"/>
</file>

<file path=xl/ctrlProps/ctrlProp12.xml><?xml version="1.0" encoding="utf-8"?>
<formControlPr xmlns="http://schemas.microsoft.com/office/spreadsheetml/2009/9/main" objectType="CheckBox" checked="Checked" fmlaLink="Calc!$W$3" lockText="1" noThreeD="1"/>
</file>

<file path=xl/ctrlProps/ctrlProp13.xml><?xml version="1.0" encoding="utf-8"?>
<formControlPr xmlns="http://schemas.microsoft.com/office/spreadsheetml/2009/9/main" objectType="CheckBox" checked="Checked" fmlaLink="Calc!$AB$3" lockText="1" noThreeD="1"/>
</file>

<file path=xl/ctrlProps/ctrlProp14.xml><?xml version="1.0" encoding="utf-8"?>
<formControlPr xmlns="http://schemas.microsoft.com/office/spreadsheetml/2009/9/main" objectType="CheckBox" checked="Checked" fmlaLink="Calc!$AA$3" lockText="1" noThreeD="1"/>
</file>

<file path=xl/ctrlProps/ctrlProp15.xml><?xml version="1.0" encoding="utf-8"?>
<formControlPr xmlns="http://schemas.microsoft.com/office/spreadsheetml/2009/9/main" objectType="CheckBox" checked="Checked" fmlaLink="Calc!$AD$3" lockText="1" noThreeD="1"/>
</file>

<file path=xl/ctrlProps/ctrlProp16.xml><?xml version="1.0" encoding="utf-8"?>
<formControlPr xmlns="http://schemas.microsoft.com/office/spreadsheetml/2009/9/main" objectType="CheckBox" checked="Checked" fmlaLink="Calc!$AC$3"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Calc!$AG$3" lockText="1" noThreeD="1"/>
</file>

<file path=xl/ctrlProps/ctrlProp19.xml><?xml version="1.0" encoding="utf-8"?>
<formControlPr xmlns="http://schemas.microsoft.com/office/spreadsheetml/2009/9/main" objectType="CheckBox" checked="Checked" fmlaLink="Calc!$AI$3" lockText="1" noThreeD="1"/>
</file>

<file path=xl/ctrlProps/ctrlProp2.xml><?xml version="1.0" encoding="utf-8"?>
<formControlPr xmlns="http://schemas.microsoft.com/office/spreadsheetml/2009/9/main" objectType="Radio" firstButton="1" fmlaLink="Chart!$A$30" lockText="1" noThreeD="1"/>
</file>

<file path=xl/ctrlProps/ctrlProp20.xml><?xml version="1.0" encoding="utf-8"?>
<formControlPr xmlns="http://schemas.microsoft.com/office/spreadsheetml/2009/9/main" objectType="Scroll" dx="26" fmlaLink="$C$13" horiz="1" max="2000" min="1" noThreeD="1" page="10" val="33"/>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A$3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Scroll" dx="26" fmlaLink="$C$4" horiz="1" max="45" min="1" page="10" val="3"/>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checked="Checked" fmlaLink="Calc!$P$3" lockText="1" noThreeD="1"/>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3</xdr:row>
          <xdr:rowOff>0</xdr:rowOff>
        </xdr:from>
        <xdr:to>
          <xdr:col>10</xdr:col>
          <xdr:colOff>104775</xdr:colOff>
          <xdr:row>37</xdr:row>
          <xdr:rowOff>180975</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196282</xdr:colOff>
      <xdr:row>0</xdr:row>
      <xdr:rowOff>48282</xdr:rowOff>
    </xdr:from>
    <xdr:to>
      <xdr:col>15</xdr:col>
      <xdr:colOff>60960</xdr:colOff>
      <xdr:row>30</xdr:row>
      <xdr:rowOff>99060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3</xdr:col>
          <xdr:colOff>0</xdr:colOff>
          <xdr:row>6</xdr:row>
          <xdr:rowOff>219075</xdr:rowOff>
        </xdr:from>
        <xdr:to>
          <xdr:col>3</xdr:col>
          <xdr:colOff>19050</xdr:colOff>
          <xdr:row>10</xdr:row>
          <xdr:rowOff>19050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xdr:row>
          <xdr:rowOff>19050</xdr:rowOff>
        </xdr:from>
        <xdr:to>
          <xdr:col>2</xdr:col>
          <xdr:colOff>266700</xdr:colOff>
          <xdr:row>2</xdr:row>
          <xdr:rowOff>19050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RATING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xdr:row>
          <xdr:rowOff>9525</xdr:rowOff>
        </xdr:from>
        <xdr:to>
          <xdr:col>2</xdr:col>
          <xdr:colOff>247650</xdr:colOff>
          <xdr:row>3</xdr:row>
          <xdr:rowOff>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RATING_1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xdr:row>
          <xdr:rowOff>0</xdr:rowOff>
        </xdr:from>
        <xdr:to>
          <xdr:col>2</xdr:col>
          <xdr:colOff>247650</xdr:colOff>
          <xdr:row>3</xdr:row>
          <xdr:rowOff>209550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CURVE: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209550</xdr:rowOff>
        </xdr:from>
        <xdr:to>
          <xdr:col>2</xdr:col>
          <xdr:colOff>19050</xdr:colOff>
          <xdr:row>13</xdr:row>
          <xdr:rowOff>9525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MINUTES: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19050</xdr:rowOff>
        </xdr:from>
        <xdr:to>
          <xdr:col>2</xdr:col>
          <xdr:colOff>19050</xdr:colOff>
          <xdr:row>12</xdr:row>
          <xdr:rowOff>19050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AUTO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228600</xdr:rowOff>
        </xdr:from>
        <xdr:to>
          <xdr:col>2</xdr:col>
          <xdr:colOff>354235</xdr:colOff>
          <xdr:row>5</xdr:row>
          <xdr:rowOff>315</xdr:rowOff>
        </xdr:to>
        <xdr:sp macro="" textlink="">
          <xdr:nvSpPr>
            <xdr:cNvPr id="2055" name="Scroll Bar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962025</xdr:colOff>
          <xdr:row>11</xdr:row>
          <xdr:rowOff>19050</xdr:rowOff>
        </xdr:from>
        <xdr:to>
          <xdr:col>2</xdr:col>
          <xdr:colOff>133350</xdr:colOff>
          <xdr:row>13</xdr:row>
          <xdr:rowOff>57150</xdr:rowOff>
        </xdr:to>
        <xdr:sp macro="" textlink="">
          <xdr:nvSpPr>
            <xdr:cNvPr id="2056" name="Group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22</xdr:row>
          <xdr:rowOff>19050</xdr:rowOff>
        </xdr:from>
        <xdr:to>
          <xdr:col>1</xdr:col>
          <xdr:colOff>135397</xdr:colOff>
          <xdr:row>23</xdr:row>
          <xdr:rowOff>57150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Running (Hot)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95250</xdr:rowOff>
        </xdr:from>
        <xdr:to>
          <xdr:col>1</xdr:col>
          <xdr:colOff>135397</xdr:colOff>
          <xdr:row>24</xdr:row>
          <xdr:rowOff>133350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Running (Cold)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24</xdr:row>
          <xdr:rowOff>171450</xdr:rowOff>
        </xdr:from>
        <xdr:to>
          <xdr:col>1</xdr:col>
          <xdr:colOff>135397</xdr:colOff>
          <xdr:row>25</xdr:row>
          <xdr:rowOff>180975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Locked (Hot)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25</xdr:row>
          <xdr:rowOff>209550</xdr:rowOff>
        </xdr:from>
        <xdr:to>
          <xdr:col>1</xdr:col>
          <xdr:colOff>135397</xdr:colOff>
          <xdr:row>26</xdr:row>
          <xdr:rowOff>171450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Locked (Cold)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504825</xdr:colOff>
          <xdr:row>22</xdr:row>
          <xdr:rowOff>19050</xdr:rowOff>
        </xdr:from>
        <xdr:to>
          <xdr:col>3</xdr:col>
          <xdr:colOff>419099</xdr:colOff>
          <xdr:row>23</xdr:row>
          <xdr:rowOff>57150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Trip (Hot Stator)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504825</xdr:colOff>
          <xdr:row>23</xdr:row>
          <xdr:rowOff>95250</xdr:rowOff>
        </xdr:from>
        <xdr:to>
          <xdr:col>3</xdr:col>
          <xdr:colOff>438149</xdr:colOff>
          <xdr:row>24</xdr:row>
          <xdr:rowOff>133350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Trip (Cold Stator)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504825</xdr:colOff>
          <xdr:row>24</xdr:row>
          <xdr:rowOff>171450</xdr:rowOff>
        </xdr:from>
        <xdr:to>
          <xdr:col>3</xdr:col>
          <xdr:colOff>419099</xdr:colOff>
          <xdr:row>25</xdr:row>
          <xdr:rowOff>180975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Trip (Hot Rotor)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504825</xdr:colOff>
          <xdr:row>25</xdr:row>
          <xdr:rowOff>209550</xdr:rowOff>
        </xdr:from>
        <xdr:to>
          <xdr:col>3</xdr:col>
          <xdr:colOff>419099</xdr:colOff>
          <xdr:row>26</xdr:row>
          <xdr:rowOff>171450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Trip (Cold Rotor)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2</xdr:col>
          <xdr:colOff>354235</xdr:colOff>
          <xdr:row>5</xdr:row>
          <xdr:rowOff>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27</xdr:row>
          <xdr:rowOff>57150</xdr:rowOff>
        </xdr:from>
        <xdr:to>
          <xdr:col>0</xdr:col>
          <xdr:colOff>908575</xdr:colOff>
          <xdr:row>28</xdr:row>
          <xdr:rowOff>47625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User Curve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504825</xdr:colOff>
          <xdr:row>27</xdr:row>
          <xdr:rowOff>85725</xdr:rowOff>
        </xdr:from>
        <xdr:to>
          <xdr:col>3</xdr:col>
          <xdr:colOff>419099</xdr:colOff>
          <xdr:row>28</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User Curve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200025</xdr:rowOff>
        </xdr:from>
        <xdr:to>
          <xdr:col>2</xdr:col>
          <xdr:colOff>342900</xdr:colOff>
          <xdr:row>14</xdr:row>
          <xdr:rowOff>3228</xdr:rowOff>
        </xdr:to>
        <xdr:sp macro="" textlink="">
          <xdr:nvSpPr>
            <xdr:cNvPr id="2074" name="Scroll Bar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c:userShapes xmlns:c="http://schemas.openxmlformats.org/drawingml/2006/chart">
  <cdr:relSizeAnchor xmlns:cdr="http://schemas.openxmlformats.org/drawingml/2006/chartDrawing">
    <cdr:from>
      <cdr:x>0</cdr:x>
      <cdr:y>0.51105</cdr:y>
    </cdr:from>
    <cdr:to>
      <cdr:x>0.46501</cdr:x>
      <cdr:y>0.60458</cdr:y>
    </cdr:to>
    <cdr:sp macro="" textlink="">
      <cdr:nvSpPr>
        <cdr:cNvPr id="2" name="TextBox 1">
          <a:extLst xmlns:a="http://schemas.openxmlformats.org/drawingml/2006/main">
            <a:ext uri="{FF2B5EF4-FFF2-40B4-BE49-F238E27FC236}">
              <a16:creationId xmlns:a16="http://schemas.microsoft.com/office/drawing/2014/main" id="{A4F96F9C-3AF6-44EB-995C-A6EE5A885937}"/>
            </a:ext>
          </a:extLst>
        </cdr:cNvPr>
        <cdr:cNvSpPr txBox="1"/>
      </cdr:nvSpPr>
      <cdr:spPr>
        <a:xfrm xmlns:a="http://schemas.openxmlformats.org/drawingml/2006/main">
          <a:off x="0" y="3289278"/>
          <a:ext cx="2948940" cy="6019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4.xml><?xml version="1.0" encoding="utf-8"?>
<xdr:wsDr xmlns:xdr="http://schemas.openxmlformats.org/drawingml/2006/spreadsheetDrawing" xmlns:a="http://schemas.openxmlformats.org/drawingml/2006/main">
  <xdr:twoCellAnchor>
    <xdr:from>
      <xdr:col>14</xdr:col>
      <xdr:colOff>60477</xdr:colOff>
      <xdr:row>5</xdr:row>
      <xdr:rowOff>439520</xdr:rowOff>
    </xdr:from>
    <xdr:to>
      <xdr:col>14</xdr:col>
      <xdr:colOff>582195</xdr:colOff>
      <xdr:row>7</xdr:row>
      <xdr:rowOff>57011</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968257" y="1376780"/>
          <a:ext cx="521718" cy="364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solidFill>
              <a:srgbClr val="C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Microsoft_Visio_2003-2010_Drawing.vsd"/></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2737A-9BE7-4835-9388-EC7828739B7B}">
  <sheetPr codeName="Sheet1">
    <tabColor theme="9" tint="0.39997558519241921"/>
  </sheetPr>
  <dimension ref="A1:AC444"/>
  <sheetViews>
    <sheetView zoomScaleNormal="100" workbookViewId="0">
      <selection activeCell="M5" sqref="M5"/>
    </sheetView>
  </sheetViews>
  <sheetFormatPr defaultColWidth="8.85546875" defaultRowHeight="15" x14ac:dyDescent="0.25"/>
  <cols>
    <col min="1" max="13" width="8.85546875" style="1"/>
    <col min="14" max="14" width="9.85546875" style="1" customWidth="1"/>
    <col min="15" max="15" width="9.28515625" style="1" customWidth="1"/>
    <col min="16" max="16" width="9.5703125" style="1" customWidth="1"/>
    <col min="17" max="17" width="8.85546875" style="1"/>
    <col min="18" max="18" width="9.85546875" style="1" customWidth="1"/>
    <col min="19" max="19" width="8.85546875" style="1"/>
    <col min="20" max="20" width="10.140625" style="1" customWidth="1"/>
    <col min="21" max="22" width="8.85546875" style="1"/>
    <col min="23" max="23" width="9.42578125" style="1" customWidth="1"/>
    <col min="24" max="24" width="8.85546875" style="1"/>
    <col min="25" max="25" width="9.7109375" style="1" customWidth="1"/>
    <col min="26" max="16384" width="8.85546875" style="1"/>
  </cols>
  <sheetData>
    <row r="1" spans="1:29" x14ac:dyDescent="0.25">
      <c r="A1" s="67"/>
      <c r="B1" s="66"/>
      <c r="C1" s="66"/>
      <c r="D1" s="66"/>
      <c r="E1" s="66"/>
      <c r="F1" s="66"/>
      <c r="G1" s="66"/>
      <c r="H1" s="66"/>
      <c r="I1" s="66"/>
      <c r="J1" s="66"/>
      <c r="K1" s="66"/>
      <c r="L1" s="66"/>
    </row>
    <row r="2" spans="1:29" ht="16.5" thickBot="1" x14ac:dyDescent="0.3">
      <c r="A2" s="66"/>
      <c r="B2" s="110" t="s">
        <v>55</v>
      </c>
      <c r="C2" s="110"/>
      <c r="D2" s="110"/>
      <c r="E2" s="110"/>
      <c r="F2" s="110"/>
      <c r="G2" s="110"/>
      <c r="H2" s="110"/>
      <c r="I2" s="110"/>
      <c r="J2" s="110"/>
      <c r="K2" s="93"/>
      <c r="L2" s="66"/>
      <c r="M2" s="110" t="s">
        <v>56</v>
      </c>
      <c r="N2" s="110"/>
      <c r="O2" s="110"/>
      <c r="P2" s="110"/>
      <c r="Q2" s="110"/>
      <c r="R2" s="110"/>
      <c r="S2" s="110"/>
      <c r="T2" s="110"/>
      <c r="U2" s="66"/>
      <c r="V2" s="111" t="s">
        <v>0</v>
      </c>
      <c r="W2" s="111"/>
      <c r="X2" s="111"/>
      <c r="Y2" s="111"/>
      <c r="Z2" s="2"/>
      <c r="AA2" s="2"/>
      <c r="AB2" s="2"/>
      <c r="AC2" s="2"/>
    </row>
    <row r="3" spans="1:29" x14ac:dyDescent="0.25">
      <c r="A3" s="66"/>
      <c r="B3" s="66"/>
      <c r="C3" s="66"/>
      <c r="D3" s="66"/>
      <c r="E3" s="66"/>
      <c r="F3" s="66"/>
      <c r="G3" s="66"/>
      <c r="H3" s="66"/>
      <c r="I3" s="66"/>
      <c r="J3" s="66"/>
      <c r="K3" s="66"/>
      <c r="L3" s="66"/>
      <c r="M3" s="112" t="s">
        <v>1</v>
      </c>
      <c r="N3" s="113"/>
      <c r="O3" s="112" t="s">
        <v>2</v>
      </c>
      <c r="P3" s="113"/>
      <c r="Q3" s="112" t="s">
        <v>3</v>
      </c>
      <c r="R3" s="113"/>
      <c r="S3" s="112" t="s">
        <v>51</v>
      </c>
      <c r="T3" s="113"/>
      <c r="U3" s="66"/>
      <c r="V3" s="112" t="s">
        <v>46</v>
      </c>
      <c r="W3" s="113"/>
      <c r="X3" s="112" t="s">
        <v>47</v>
      </c>
      <c r="Y3" s="113"/>
    </row>
    <row r="4" spans="1:29" ht="45" x14ac:dyDescent="0.25">
      <c r="A4" s="66"/>
      <c r="B4" s="66"/>
      <c r="C4" s="66"/>
      <c r="D4" s="66"/>
      <c r="E4" s="66"/>
      <c r="F4" s="66"/>
      <c r="G4" s="66"/>
      <c r="H4" s="66"/>
      <c r="I4" s="66"/>
      <c r="J4" s="66"/>
      <c r="K4" s="66"/>
      <c r="L4" s="66"/>
      <c r="M4" s="94" t="s">
        <v>7</v>
      </c>
      <c r="N4" s="95" t="s">
        <v>8</v>
      </c>
      <c r="O4" s="96" t="s">
        <v>7</v>
      </c>
      <c r="P4" s="95" t="s">
        <v>8</v>
      </c>
      <c r="Q4" s="94" t="s">
        <v>7</v>
      </c>
      <c r="R4" s="95" t="s">
        <v>8</v>
      </c>
      <c r="S4" s="94" t="s">
        <v>7</v>
      </c>
      <c r="T4" s="95" t="s">
        <v>8</v>
      </c>
      <c r="U4" s="66"/>
      <c r="V4" s="94" t="s">
        <v>7</v>
      </c>
      <c r="W4" s="95" t="s">
        <v>8</v>
      </c>
      <c r="X4" s="96" t="s">
        <v>7</v>
      </c>
      <c r="Y4" s="95" t="s">
        <v>8</v>
      </c>
    </row>
    <row r="5" spans="1:29" ht="15.75" x14ac:dyDescent="0.25">
      <c r="A5" s="66"/>
      <c r="B5" s="66"/>
      <c r="C5" s="66"/>
      <c r="D5" s="66"/>
      <c r="E5" s="66"/>
      <c r="F5" s="66"/>
      <c r="G5" s="66"/>
      <c r="H5" s="66"/>
      <c r="I5" s="66"/>
      <c r="J5" s="66"/>
      <c r="K5" s="66"/>
      <c r="L5" s="66"/>
      <c r="M5" s="97">
        <v>1.18</v>
      </c>
      <c r="N5" s="98">
        <v>6489.68</v>
      </c>
      <c r="O5" s="97">
        <v>1.36</v>
      </c>
      <c r="P5" s="99">
        <v>6542.3</v>
      </c>
      <c r="Q5" s="97">
        <v>4.66</v>
      </c>
      <c r="R5" s="99">
        <v>14.59</v>
      </c>
      <c r="S5" s="97">
        <v>4.68</v>
      </c>
      <c r="T5" s="99">
        <v>19.11</v>
      </c>
      <c r="V5" s="62">
        <v>1</v>
      </c>
      <c r="W5" s="63">
        <v>3.32</v>
      </c>
      <c r="X5" s="106"/>
      <c r="Y5" s="98"/>
    </row>
    <row r="6" spans="1:29" ht="15.75" x14ac:dyDescent="0.25">
      <c r="A6" s="66"/>
      <c r="B6" s="66"/>
      <c r="C6" s="66"/>
      <c r="D6" s="66"/>
      <c r="E6" s="66"/>
      <c r="F6" s="66"/>
      <c r="G6" s="66"/>
      <c r="H6" s="66"/>
      <c r="I6" s="66"/>
      <c r="J6" s="66"/>
      <c r="K6" s="66"/>
      <c r="L6" s="66"/>
      <c r="M6" s="100">
        <v>1.2</v>
      </c>
      <c r="N6" s="98">
        <v>5443.79</v>
      </c>
      <c r="O6" s="100">
        <v>1.37</v>
      </c>
      <c r="P6" s="98">
        <v>5490.82</v>
      </c>
      <c r="Q6" s="100">
        <v>4.8499999999999996</v>
      </c>
      <c r="R6" s="98">
        <v>13.17</v>
      </c>
      <c r="S6" s="100">
        <v>4.8600000000000003</v>
      </c>
      <c r="T6" s="98">
        <v>17.170000000000002</v>
      </c>
      <c r="V6" s="62">
        <v>1.1499999999999999</v>
      </c>
      <c r="W6" s="63">
        <v>3.32</v>
      </c>
      <c r="X6" s="106"/>
      <c r="Y6" s="98"/>
    </row>
    <row r="7" spans="1:29" ht="15.75" x14ac:dyDescent="0.25">
      <c r="A7" s="66"/>
      <c r="B7" s="66"/>
      <c r="C7" s="66"/>
      <c r="D7" s="66"/>
      <c r="E7" s="66"/>
      <c r="F7" s="66"/>
      <c r="G7" s="66"/>
      <c r="H7" s="66"/>
      <c r="I7" s="66"/>
      <c r="J7" s="66"/>
      <c r="K7" s="66"/>
      <c r="L7" s="66"/>
      <c r="M7" s="100">
        <v>1.2</v>
      </c>
      <c r="N7" s="98">
        <v>4587.99</v>
      </c>
      <c r="O7" s="100">
        <v>1.39</v>
      </c>
      <c r="P7" s="98">
        <v>4582.8900000000003</v>
      </c>
      <c r="Q7" s="100">
        <v>5.03</v>
      </c>
      <c r="R7" s="98">
        <v>11.9</v>
      </c>
      <c r="S7" s="100">
        <v>5.05</v>
      </c>
      <c r="T7" s="98">
        <v>15.41</v>
      </c>
      <c r="V7" s="62">
        <v>1.51</v>
      </c>
      <c r="W7" s="63">
        <v>3.32</v>
      </c>
      <c r="X7" s="106"/>
      <c r="Y7" s="98"/>
    </row>
    <row r="8" spans="1:29" ht="15.75" x14ac:dyDescent="0.25">
      <c r="A8" s="66"/>
      <c r="B8" s="66"/>
      <c r="C8" s="66"/>
      <c r="D8" s="66"/>
      <c r="E8" s="66"/>
      <c r="F8" s="66"/>
      <c r="G8" s="66"/>
      <c r="H8" s="66"/>
      <c r="I8" s="66"/>
      <c r="J8" s="66"/>
      <c r="K8" s="66"/>
      <c r="L8" s="66"/>
      <c r="M8" s="100">
        <v>1.21</v>
      </c>
      <c r="N8" s="98">
        <v>3862.33</v>
      </c>
      <c r="O8" s="100">
        <v>1.42</v>
      </c>
      <c r="P8" s="98">
        <v>3829.25</v>
      </c>
      <c r="Q8" s="100">
        <v>5.22</v>
      </c>
      <c r="R8" s="98">
        <v>10.74</v>
      </c>
      <c r="S8" s="100">
        <v>5.23</v>
      </c>
      <c r="T8" s="98">
        <v>13.84</v>
      </c>
      <c r="V8" s="62">
        <v>1.87</v>
      </c>
      <c r="W8" s="63">
        <v>3.32</v>
      </c>
      <c r="X8" s="106"/>
      <c r="Y8" s="98"/>
    </row>
    <row r="9" spans="1:29" ht="15.75" x14ac:dyDescent="0.25">
      <c r="A9" s="66"/>
      <c r="B9" s="66"/>
      <c r="C9" s="66"/>
      <c r="D9" s="66"/>
      <c r="E9" s="66"/>
      <c r="F9" s="66"/>
      <c r="G9" s="66"/>
      <c r="H9" s="66"/>
      <c r="I9" s="66"/>
      <c r="J9" s="66"/>
      <c r="K9" s="66"/>
      <c r="L9" s="66"/>
      <c r="M9" s="100">
        <v>1.23</v>
      </c>
      <c r="N9" s="98">
        <v>3106.38</v>
      </c>
      <c r="O9" s="100">
        <v>1.44</v>
      </c>
      <c r="P9" s="98">
        <v>3213.5</v>
      </c>
      <c r="Q9" s="100">
        <v>5.4</v>
      </c>
      <c r="R9" s="98">
        <v>9.7100000000000009</v>
      </c>
      <c r="S9" s="100">
        <v>5.42</v>
      </c>
      <c r="T9" s="98">
        <v>12.43</v>
      </c>
      <c r="V9" s="62">
        <v>2.2400000000000002</v>
      </c>
      <c r="W9" s="63">
        <v>3.34</v>
      </c>
      <c r="X9" s="107"/>
      <c r="Y9" s="98"/>
    </row>
    <row r="10" spans="1:29" ht="15.75" x14ac:dyDescent="0.25">
      <c r="A10" s="66"/>
      <c r="B10" s="66"/>
      <c r="C10" s="66"/>
      <c r="D10" s="66"/>
      <c r="E10" s="66"/>
      <c r="F10" s="66"/>
      <c r="G10" s="66"/>
      <c r="H10" s="66"/>
      <c r="I10" s="66"/>
      <c r="J10" s="66"/>
      <c r="K10" s="66"/>
      <c r="L10" s="66"/>
      <c r="M10" s="100">
        <v>1.26</v>
      </c>
      <c r="N10" s="98">
        <v>2544.06</v>
      </c>
      <c r="O10" s="100">
        <v>1.47</v>
      </c>
      <c r="P10" s="98">
        <v>2694.56</v>
      </c>
      <c r="Q10" s="100">
        <v>5.58</v>
      </c>
      <c r="R10" s="98">
        <v>8.7799999999999994</v>
      </c>
      <c r="S10" s="100">
        <v>5.6</v>
      </c>
      <c r="T10" s="98">
        <v>11.16</v>
      </c>
      <c r="V10" s="62">
        <v>2.6</v>
      </c>
      <c r="W10" s="63">
        <v>3.32</v>
      </c>
      <c r="X10" s="107"/>
      <c r="Y10" s="98"/>
    </row>
    <row r="11" spans="1:29" ht="15.75" x14ac:dyDescent="0.25">
      <c r="A11" s="66"/>
      <c r="B11" s="66"/>
      <c r="C11" s="66"/>
      <c r="D11" s="66"/>
      <c r="E11" s="66"/>
      <c r="F11" s="66"/>
      <c r="G11" s="66"/>
      <c r="H11" s="66"/>
      <c r="I11" s="66"/>
      <c r="J11" s="66"/>
      <c r="K11" s="66"/>
      <c r="L11" s="66"/>
      <c r="M11" s="100">
        <v>1.28</v>
      </c>
      <c r="N11" s="98">
        <v>2082.4299999999998</v>
      </c>
      <c r="O11" s="100">
        <v>1.52</v>
      </c>
      <c r="P11" s="98">
        <v>2261.1</v>
      </c>
      <c r="Q11" s="100">
        <v>5.77</v>
      </c>
      <c r="R11" s="98">
        <v>7.92</v>
      </c>
      <c r="S11" s="100">
        <v>5.79</v>
      </c>
      <c r="T11" s="98">
        <v>10.02</v>
      </c>
      <c r="V11" s="62">
        <v>2.97</v>
      </c>
      <c r="W11" s="63">
        <v>3.32</v>
      </c>
      <c r="X11" s="107"/>
      <c r="Y11" s="98"/>
    </row>
    <row r="12" spans="1:29" ht="15.75" x14ac:dyDescent="0.25">
      <c r="A12" s="66"/>
      <c r="B12" s="66"/>
      <c r="C12" s="66"/>
      <c r="D12" s="66"/>
      <c r="E12" s="66"/>
      <c r="F12" s="66"/>
      <c r="G12" s="66"/>
      <c r="H12" s="66"/>
      <c r="I12" s="66"/>
      <c r="J12" s="66"/>
      <c r="K12" s="66"/>
      <c r="L12" s="66"/>
      <c r="M12" s="100">
        <v>1.3</v>
      </c>
      <c r="N12" s="98">
        <v>1870.13</v>
      </c>
      <c r="O12" s="100">
        <v>1.57</v>
      </c>
      <c r="P12" s="98">
        <v>1900.42</v>
      </c>
      <c r="Q12" s="100">
        <v>5.95</v>
      </c>
      <c r="R12" s="98">
        <v>7.15</v>
      </c>
      <c r="S12" s="100">
        <v>5.97</v>
      </c>
      <c r="T12" s="98">
        <v>9</v>
      </c>
      <c r="V12" s="62">
        <v>3.33</v>
      </c>
      <c r="W12" s="63">
        <v>3.32</v>
      </c>
      <c r="X12" s="107"/>
      <c r="Y12" s="98"/>
    </row>
    <row r="13" spans="1:29" ht="15.75" x14ac:dyDescent="0.25">
      <c r="A13" s="66"/>
      <c r="B13" s="66"/>
      <c r="C13" s="66"/>
      <c r="D13" s="66"/>
      <c r="E13" s="66"/>
      <c r="F13" s="66"/>
      <c r="G13" s="66"/>
      <c r="H13" s="66"/>
      <c r="I13" s="66"/>
      <c r="J13" s="66"/>
      <c r="K13" s="66"/>
      <c r="L13" s="66"/>
      <c r="M13" s="100">
        <v>1.4</v>
      </c>
      <c r="N13" s="98">
        <v>1241.9100000000001</v>
      </c>
      <c r="O13" s="100">
        <v>1.62</v>
      </c>
      <c r="P13" s="98">
        <v>1597.04</v>
      </c>
      <c r="Q13" s="100">
        <v>6.13</v>
      </c>
      <c r="R13" s="98">
        <v>6.48</v>
      </c>
      <c r="S13" s="100">
        <v>6.16</v>
      </c>
      <c r="T13" s="98">
        <v>8.08</v>
      </c>
      <c r="V13" s="62">
        <v>3.69</v>
      </c>
      <c r="W13" s="63">
        <v>3.35</v>
      </c>
      <c r="X13" s="107"/>
      <c r="Y13" s="98"/>
    </row>
    <row r="14" spans="1:29" ht="15.75" x14ac:dyDescent="0.25">
      <c r="A14" s="66"/>
      <c r="B14" s="66"/>
      <c r="C14" s="66"/>
      <c r="D14" s="66"/>
      <c r="E14" s="66"/>
      <c r="F14" s="66"/>
      <c r="G14" s="66"/>
      <c r="H14" s="66"/>
      <c r="I14" s="66"/>
      <c r="J14" s="66"/>
      <c r="K14" s="66"/>
      <c r="L14" s="67"/>
      <c r="M14" s="100">
        <v>1.44</v>
      </c>
      <c r="N14" s="98">
        <v>1059.1400000000001</v>
      </c>
      <c r="O14" s="100">
        <v>1.7</v>
      </c>
      <c r="P14" s="98">
        <v>1345.03</v>
      </c>
      <c r="Q14" s="101">
        <v>6.38</v>
      </c>
      <c r="R14" s="98">
        <v>5.69</v>
      </c>
      <c r="S14" s="100">
        <v>6.34</v>
      </c>
      <c r="T14" s="98">
        <v>7.26</v>
      </c>
      <c r="V14" s="62">
        <v>4.0599999999999996</v>
      </c>
      <c r="W14" s="63">
        <v>3.37</v>
      </c>
      <c r="X14" s="107"/>
      <c r="Y14" s="98"/>
    </row>
    <row r="15" spans="1:29" ht="15.75" x14ac:dyDescent="0.25">
      <c r="A15" s="66"/>
      <c r="B15" s="66"/>
      <c r="C15" s="66"/>
      <c r="D15" s="66"/>
      <c r="E15" s="66"/>
      <c r="F15" s="66"/>
      <c r="G15" s="66"/>
      <c r="H15" s="66"/>
      <c r="I15" s="66"/>
      <c r="J15" s="66"/>
      <c r="K15" s="66"/>
      <c r="L15" s="66"/>
      <c r="M15" s="100">
        <v>1.51</v>
      </c>
      <c r="N15" s="98">
        <v>891.68</v>
      </c>
      <c r="O15" s="100">
        <v>1.76</v>
      </c>
      <c r="P15" s="98">
        <v>1145.3800000000001</v>
      </c>
      <c r="Q15" s="101">
        <v>6.56</v>
      </c>
      <c r="R15" s="98">
        <v>5.12</v>
      </c>
      <c r="S15" s="100">
        <v>6.52</v>
      </c>
      <c r="T15" s="98">
        <v>6.51</v>
      </c>
      <c r="V15" s="62">
        <v>4.42</v>
      </c>
      <c r="W15" s="63">
        <v>3.34</v>
      </c>
      <c r="X15" s="107"/>
      <c r="Y15" s="98"/>
    </row>
    <row r="16" spans="1:29" ht="15.75" x14ac:dyDescent="0.25">
      <c r="A16" s="66"/>
      <c r="B16" s="66"/>
      <c r="C16" s="66"/>
      <c r="D16" s="66"/>
      <c r="E16" s="66"/>
      <c r="F16" s="66"/>
      <c r="G16" s="66"/>
      <c r="H16" s="66"/>
      <c r="I16" s="66"/>
      <c r="J16" s="66"/>
      <c r="K16" s="66"/>
      <c r="L16" s="66"/>
      <c r="M16" s="100">
        <v>1.58</v>
      </c>
      <c r="N16" s="98">
        <v>749.3</v>
      </c>
      <c r="O16" s="100">
        <v>1.85</v>
      </c>
      <c r="P16" s="98">
        <v>979.69</v>
      </c>
      <c r="Q16" s="101">
        <v>6.74</v>
      </c>
      <c r="R16" s="98">
        <v>4.63</v>
      </c>
      <c r="S16" s="101">
        <v>6.71</v>
      </c>
      <c r="T16" s="98">
        <v>5.86</v>
      </c>
      <c r="V16" s="62">
        <v>4.78</v>
      </c>
      <c r="W16" s="63">
        <v>3.41</v>
      </c>
      <c r="X16" s="107"/>
      <c r="Y16" s="98"/>
    </row>
    <row r="17" spans="1:25" ht="15.75" x14ac:dyDescent="0.25">
      <c r="A17" s="66"/>
      <c r="B17" s="66"/>
      <c r="C17" s="66"/>
      <c r="D17" s="66"/>
      <c r="E17" s="66"/>
      <c r="F17" s="66"/>
      <c r="G17" s="66"/>
      <c r="H17" s="66"/>
      <c r="I17" s="66"/>
      <c r="J17" s="66"/>
      <c r="K17" s="66"/>
      <c r="L17" s="66"/>
      <c r="M17" s="100">
        <v>1.66</v>
      </c>
      <c r="N17" s="98">
        <v>633.37</v>
      </c>
      <c r="O17" s="100">
        <v>1.94</v>
      </c>
      <c r="P17" s="98">
        <v>843.44</v>
      </c>
      <c r="Q17" s="101">
        <v>6.85</v>
      </c>
      <c r="R17" s="98">
        <v>4.3899999999999997</v>
      </c>
      <c r="S17" s="101">
        <v>6.83</v>
      </c>
      <c r="T17" s="98">
        <v>5.47</v>
      </c>
      <c r="V17" s="62">
        <v>5.15</v>
      </c>
      <c r="W17" s="63">
        <v>3.32</v>
      </c>
      <c r="X17" s="107"/>
      <c r="Y17" s="98"/>
    </row>
    <row r="18" spans="1:25" ht="15.75" x14ac:dyDescent="0.25">
      <c r="A18" s="66"/>
      <c r="B18" s="66"/>
      <c r="C18" s="66"/>
      <c r="D18" s="66"/>
      <c r="E18" s="66"/>
      <c r="F18" s="66"/>
      <c r="G18" s="66"/>
      <c r="H18" s="66"/>
      <c r="I18" s="66"/>
      <c r="J18" s="66"/>
      <c r="K18" s="66"/>
      <c r="L18" s="66"/>
      <c r="M18" s="100">
        <v>1.76</v>
      </c>
      <c r="N18" s="98">
        <v>536.36</v>
      </c>
      <c r="O18" s="100">
        <v>2.13</v>
      </c>
      <c r="P18" s="98">
        <v>661.94</v>
      </c>
      <c r="Q18" s="101"/>
      <c r="R18" s="98"/>
      <c r="S18" s="101"/>
      <c r="T18" s="98"/>
      <c r="V18" s="62">
        <v>5.51</v>
      </c>
      <c r="W18" s="63">
        <v>3.18</v>
      </c>
      <c r="X18" s="107"/>
      <c r="Y18" s="98"/>
    </row>
    <row r="19" spans="1:25" ht="15.75" x14ac:dyDescent="0.25">
      <c r="A19" s="66"/>
      <c r="B19" s="66"/>
      <c r="C19" s="66"/>
      <c r="D19" s="66"/>
      <c r="E19" s="66"/>
      <c r="F19" s="66"/>
      <c r="G19" s="66"/>
      <c r="H19" s="66"/>
      <c r="I19" s="66"/>
      <c r="J19" s="66"/>
      <c r="K19" s="66"/>
      <c r="L19" s="66"/>
      <c r="M19" s="100">
        <v>1.88</v>
      </c>
      <c r="N19" s="98">
        <v>455.68</v>
      </c>
      <c r="O19" s="100">
        <v>2.29</v>
      </c>
      <c r="P19" s="98">
        <v>558.11</v>
      </c>
      <c r="Q19" s="101"/>
      <c r="R19" s="98"/>
      <c r="S19" s="101"/>
      <c r="T19" s="98"/>
      <c r="V19" s="62">
        <v>5.88</v>
      </c>
      <c r="W19" s="63">
        <v>2.5099999999999998</v>
      </c>
      <c r="X19" s="107"/>
      <c r="Y19" s="98"/>
    </row>
    <row r="20" spans="1:25" ht="15.75" x14ac:dyDescent="0.25">
      <c r="A20" s="66"/>
      <c r="B20" s="66"/>
      <c r="C20" s="66"/>
      <c r="D20" s="66"/>
      <c r="E20" s="66"/>
      <c r="F20" s="66"/>
      <c r="G20" s="66"/>
      <c r="H20" s="66"/>
      <c r="I20" s="66"/>
      <c r="J20" s="66"/>
      <c r="K20" s="66"/>
      <c r="L20" s="66"/>
      <c r="M20" s="100">
        <v>2.02</v>
      </c>
      <c r="N20" s="98">
        <v>387.28</v>
      </c>
      <c r="O20" s="100">
        <v>2.4500000000000002</v>
      </c>
      <c r="P20" s="98">
        <v>478.39</v>
      </c>
      <c r="Q20" s="101"/>
      <c r="R20" s="98"/>
      <c r="S20" s="101"/>
      <c r="T20" s="98"/>
      <c r="V20" s="62">
        <v>6.12</v>
      </c>
      <c r="W20" s="63">
        <v>1.5</v>
      </c>
      <c r="X20" s="107"/>
      <c r="Y20" s="98"/>
    </row>
    <row r="21" spans="1:25" ht="15.75" x14ac:dyDescent="0.25">
      <c r="A21" s="66"/>
      <c r="B21" s="66"/>
      <c r="C21" s="66"/>
      <c r="D21" s="66"/>
      <c r="E21" s="66"/>
      <c r="F21" s="66"/>
      <c r="G21" s="66"/>
      <c r="H21" s="66"/>
      <c r="I21" s="66"/>
      <c r="J21" s="66"/>
      <c r="K21" s="66"/>
      <c r="L21" s="66"/>
      <c r="M21" s="100">
        <v>2.19</v>
      </c>
      <c r="N21" s="98">
        <v>330.56</v>
      </c>
      <c r="O21" s="100">
        <v>2.63</v>
      </c>
      <c r="P21" s="98">
        <v>413.71</v>
      </c>
      <c r="Q21" s="101"/>
      <c r="R21" s="98"/>
      <c r="S21" s="101"/>
      <c r="T21" s="98"/>
      <c r="V21" s="62">
        <v>6.18</v>
      </c>
      <c r="W21" s="63">
        <v>0.97</v>
      </c>
      <c r="X21" s="107"/>
      <c r="Y21" s="98"/>
    </row>
    <row r="22" spans="1:25" ht="15.75" x14ac:dyDescent="0.25">
      <c r="A22" s="66"/>
      <c r="B22" s="66"/>
      <c r="C22" s="66"/>
      <c r="D22" s="66"/>
      <c r="E22" s="66"/>
      <c r="F22" s="66"/>
      <c r="G22" s="66"/>
      <c r="H22" s="66"/>
      <c r="I22" s="66"/>
      <c r="J22" s="66"/>
      <c r="K22" s="66"/>
      <c r="L22" s="66"/>
      <c r="M22" s="100">
        <v>2.36</v>
      </c>
      <c r="N22" s="98">
        <v>282.43</v>
      </c>
      <c r="O22" s="100">
        <v>2.77</v>
      </c>
      <c r="P22" s="98">
        <v>379.93</v>
      </c>
      <c r="Q22" s="101"/>
      <c r="R22" s="98"/>
      <c r="S22" s="101"/>
      <c r="T22" s="98"/>
      <c r="V22" s="62">
        <v>6.23</v>
      </c>
      <c r="W22" s="63">
        <v>0.53</v>
      </c>
      <c r="X22" s="107"/>
      <c r="Y22" s="98"/>
    </row>
    <row r="23" spans="1:25" ht="15.75" x14ac:dyDescent="0.25">
      <c r="A23" s="66"/>
      <c r="B23" s="66"/>
      <c r="C23" s="66"/>
      <c r="D23" s="66"/>
      <c r="E23" s="66"/>
      <c r="F23" s="66"/>
      <c r="G23" s="66"/>
      <c r="H23" s="66"/>
      <c r="I23" s="66"/>
      <c r="J23" s="66"/>
      <c r="K23" s="66"/>
      <c r="L23" s="66"/>
      <c r="M23" s="100">
        <v>2.5499999999999998</v>
      </c>
      <c r="N23" s="98">
        <v>243.33</v>
      </c>
      <c r="O23" s="100"/>
      <c r="P23" s="98"/>
      <c r="Q23" s="101"/>
      <c r="R23" s="98"/>
      <c r="S23" s="101"/>
      <c r="T23" s="98"/>
      <c r="V23" s="62">
        <v>6.24</v>
      </c>
      <c r="W23" s="63">
        <v>0.3</v>
      </c>
      <c r="X23" s="107"/>
      <c r="Y23" s="98"/>
    </row>
    <row r="24" spans="1:25" ht="15.75" x14ac:dyDescent="0.25">
      <c r="A24" s="66"/>
      <c r="B24" s="66"/>
      <c r="C24" s="66"/>
      <c r="D24" s="66"/>
      <c r="E24" s="66"/>
      <c r="F24" s="66"/>
      <c r="G24" s="66"/>
      <c r="H24" s="66"/>
      <c r="I24" s="66"/>
      <c r="J24" s="66"/>
      <c r="K24" s="66"/>
      <c r="L24" s="66"/>
      <c r="M24" s="100">
        <v>2.73</v>
      </c>
      <c r="N24" s="98">
        <v>213.07</v>
      </c>
      <c r="O24" s="100"/>
      <c r="P24" s="98"/>
      <c r="Q24" s="101"/>
      <c r="R24" s="98"/>
      <c r="S24" s="101"/>
      <c r="T24" s="98"/>
      <c r="V24" s="62">
        <v>6.25</v>
      </c>
      <c r="W24" s="63">
        <v>0.2</v>
      </c>
      <c r="X24" s="107"/>
      <c r="Y24" s="98"/>
    </row>
    <row r="25" spans="1:25" ht="15.75" x14ac:dyDescent="0.25">
      <c r="A25" s="66"/>
      <c r="B25" s="66"/>
      <c r="C25" s="66"/>
      <c r="D25" s="66"/>
      <c r="E25" s="66"/>
      <c r="F25" s="66"/>
      <c r="G25" s="66"/>
      <c r="H25" s="66"/>
      <c r="I25" s="66"/>
      <c r="J25" s="66"/>
      <c r="K25" s="66"/>
      <c r="L25" s="66"/>
      <c r="M25" s="100">
        <v>2.83</v>
      </c>
      <c r="N25" s="98">
        <v>200.66</v>
      </c>
      <c r="O25" s="100"/>
      <c r="P25" s="98"/>
      <c r="Q25" s="101"/>
      <c r="R25" s="98"/>
      <c r="S25" s="101"/>
      <c r="T25" s="98"/>
      <c r="V25" s="62">
        <v>6.27</v>
      </c>
      <c r="W25" s="63">
        <v>0.1</v>
      </c>
      <c r="X25" s="107"/>
      <c r="Y25" s="98"/>
    </row>
    <row r="26" spans="1:25" ht="15.75" x14ac:dyDescent="0.25">
      <c r="A26" s="66"/>
      <c r="B26" s="66"/>
      <c r="C26" s="66"/>
      <c r="D26" s="66"/>
      <c r="E26" s="66"/>
      <c r="F26" s="66"/>
      <c r="G26" s="66"/>
      <c r="H26" s="66"/>
      <c r="I26" s="66"/>
      <c r="J26" s="66"/>
      <c r="K26" s="66"/>
      <c r="L26" s="66"/>
      <c r="M26" s="100"/>
      <c r="N26" s="98"/>
      <c r="O26" s="100"/>
      <c r="P26" s="98"/>
      <c r="Q26" s="101"/>
      <c r="R26" s="98"/>
      <c r="S26" s="101"/>
      <c r="T26" s="98"/>
      <c r="V26" s="64">
        <v>6.28</v>
      </c>
      <c r="W26" s="65">
        <v>0.9</v>
      </c>
      <c r="X26" s="107"/>
      <c r="Y26" s="98"/>
    </row>
    <row r="27" spans="1:25" ht="15.75" x14ac:dyDescent="0.25">
      <c r="A27" s="66"/>
      <c r="B27" s="66"/>
      <c r="C27" s="66"/>
      <c r="D27" s="66"/>
      <c r="E27" s="66"/>
      <c r="F27" s="66"/>
      <c r="G27" s="66"/>
      <c r="H27" s="66"/>
      <c r="I27" s="66"/>
      <c r="J27" s="66"/>
      <c r="K27" s="66"/>
      <c r="L27" s="66"/>
      <c r="M27" s="100"/>
      <c r="N27" s="98"/>
      <c r="O27" s="100"/>
      <c r="P27" s="98"/>
      <c r="Q27" s="101"/>
      <c r="R27" s="98"/>
      <c r="S27" s="101"/>
      <c r="T27" s="98"/>
      <c r="V27" s="101"/>
      <c r="W27" s="105"/>
      <c r="X27" s="107"/>
      <c r="Y27" s="98"/>
    </row>
    <row r="28" spans="1:25" ht="15.75" x14ac:dyDescent="0.25">
      <c r="A28" s="66"/>
      <c r="B28" s="66"/>
      <c r="C28" s="66"/>
      <c r="D28" s="66"/>
      <c r="E28" s="66"/>
      <c r="F28" s="66"/>
      <c r="G28" s="66"/>
      <c r="H28" s="66"/>
      <c r="I28" s="66"/>
      <c r="J28" s="66"/>
      <c r="K28" s="66"/>
      <c r="L28" s="66"/>
      <c r="M28" s="100"/>
      <c r="N28" s="98"/>
      <c r="O28" s="100"/>
      <c r="P28" s="98"/>
      <c r="Q28" s="101"/>
      <c r="R28" s="98"/>
      <c r="S28" s="101"/>
      <c r="T28" s="98"/>
      <c r="V28" s="101"/>
      <c r="W28" s="105"/>
      <c r="X28" s="107"/>
      <c r="Y28" s="98"/>
    </row>
    <row r="29" spans="1:25" ht="15.75" x14ac:dyDescent="0.25">
      <c r="A29" s="66"/>
      <c r="B29" s="66"/>
      <c r="C29" s="66"/>
      <c r="D29" s="66"/>
      <c r="E29" s="66"/>
      <c r="F29" s="66"/>
      <c r="G29" s="66"/>
      <c r="H29" s="66"/>
      <c r="I29" s="66"/>
      <c r="J29" s="66"/>
      <c r="K29" s="66"/>
      <c r="L29" s="66"/>
      <c r="M29" s="100"/>
      <c r="N29" s="98"/>
      <c r="O29" s="100"/>
      <c r="P29" s="98"/>
      <c r="Q29" s="101"/>
      <c r="R29" s="98"/>
      <c r="S29" s="101"/>
      <c r="T29" s="98"/>
      <c r="V29" s="101"/>
      <c r="W29" s="105"/>
      <c r="X29" s="107"/>
      <c r="Y29" s="98"/>
    </row>
    <row r="30" spans="1:25" ht="15.75" x14ac:dyDescent="0.25">
      <c r="A30" s="66"/>
      <c r="B30" s="66"/>
      <c r="C30" s="66"/>
      <c r="D30" s="66"/>
      <c r="E30" s="66"/>
      <c r="F30" s="66"/>
      <c r="G30" s="66"/>
      <c r="H30" s="66"/>
      <c r="I30" s="66"/>
      <c r="J30" s="66"/>
      <c r="K30" s="66"/>
      <c r="L30" s="66"/>
      <c r="M30" s="100"/>
      <c r="N30" s="98"/>
      <c r="O30" s="100"/>
      <c r="P30" s="98"/>
      <c r="Q30" s="101"/>
      <c r="R30" s="98"/>
      <c r="S30" s="101"/>
      <c r="T30" s="98"/>
      <c r="V30" s="101"/>
      <c r="W30" s="105"/>
      <c r="X30" s="107"/>
      <c r="Y30" s="98"/>
    </row>
    <row r="31" spans="1:25" ht="15.75" x14ac:dyDescent="0.25">
      <c r="A31" s="66"/>
      <c r="B31" s="66"/>
      <c r="C31" s="66"/>
      <c r="D31" s="66"/>
      <c r="E31" s="66"/>
      <c r="F31" s="66"/>
      <c r="G31" s="66"/>
      <c r="H31" s="66"/>
      <c r="I31" s="66"/>
      <c r="J31" s="66"/>
      <c r="K31" s="66"/>
      <c r="L31" s="66"/>
      <c r="M31" s="100"/>
      <c r="N31" s="98"/>
      <c r="O31" s="100"/>
      <c r="P31" s="98"/>
      <c r="Q31" s="101"/>
      <c r="R31" s="98"/>
      <c r="S31" s="101"/>
      <c r="T31" s="98"/>
      <c r="V31" s="101"/>
      <c r="W31" s="105"/>
      <c r="X31" s="107"/>
      <c r="Y31" s="98"/>
    </row>
    <row r="32" spans="1:25" ht="15.75" x14ac:dyDescent="0.25">
      <c r="A32" s="66"/>
      <c r="B32" s="66"/>
      <c r="C32" s="66"/>
      <c r="D32" s="66"/>
      <c r="E32" s="66"/>
      <c r="F32" s="66"/>
      <c r="G32" s="66"/>
      <c r="H32" s="66"/>
      <c r="I32" s="66"/>
      <c r="J32" s="66"/>
      <c r="K32" s="66"/>
      <c r="L32" s="66"/>
      <c r="M32" s="100"/>
      <c r="N32" s="98"/>
      <c r="O32" s="100"/>
      <c r="P32" s="98"/>
      <c r="Q32" s="101"/>
      <c r="R32" s="98"/>
      <c r="S32" s="101"/>
      <c r="T32" s="98"/>
      <c r="V32" s="101"/>
      <c r="W32" s="105"/>
      <c r="X32" s="107"/>
      <c r="Y32" s="98"/>
    </row>
    <row r="33" spans="1:26" ht="15.75" x14ac:dyDescent="0.25">
      <c r="A33" s="66"/>
      <c r="B33" s="66"/>
      <c r="C33" s="66"/>
      <c r="D33" s="66"/>
      <c r="E33" s="66"/>
      <c r="F33" s="66"/>
      <c r="G33" s="66"/>
      <c r="H33" s="66"/>
      <c r="I33" s="66"/>
      <c r="J33" s="66"/>
      <c r="K33" s="66"/>
      <c r="L33" s="66"/>
      <c r="M33" s="100"/>
      <c r="N33" s="98"/>
      <c r="O33" s="100"/>
      <c r="P33" s="98"/>
      <c r="Q33" s="101"/>
      <c r="R33" s="98"/>
      <c r="S33" s="101"/>
      <c r="T33" s="98"/>
      <c r="V33" s="101"/>
      <c r="W33" s="105"/>
      <c r="X33" s="107"/>
      <c r="Y33" s="98"/>
    </row>
    <row r="34" spans="1:26" ht="15.75" x14ac:dyDescent="0.25">
      <c r="A34" s="66"/>
      <c r="B34" s="66"/>
      <c r="C34" s="66"/>
      <c r="D34" s="66"/>
      <c r="E34" s="66"/>
      <c r="F34" s="66"/>
      <c r="G34" s="66"/>
      <c r="H34" s="66"/>
      <c r="I34" s="66"/>
      <c r="J34" s="66"/>
      <c r="K34" s="66"/>
      <c r="L34" s="66"/>
      <c r="M34" s="100"/>
      <c r="N34" s="98"/>
      <c r="O34" s="100"/>
      <c r="P34" s="98"/>
      <c r="Q34" s="101"/>
      <c r="R34" s="98"/>
      <c r="S34" s="101"/>
      <c r="T34" s="98"/>
      <c r="V34" s="101"/>
      <c r="W34" s="105"/>
      <c r="X34" s="107"/>
      <c r="Y34" s="98"/>
    </row>
    <row r="35" spans="1:26" ht="15.75" x14ac:dyDescent="0.25">
      <c r="A35" s="66"/>
      <c r="B35" s="66"/>
      <c r="C35" s="66"/>
      <c r="D35" s="66"/>
      <c r="E35" s="66"/>
      <c r="F35" s="66"/>
      <c r="G35" s="66"/>
      <c r="H35" s="66"/>
      <c r="I35" s="66"/>
      <c r="J35" s="66"/>
      <c r="K35" s="66"/>
      <c r="L35" s="66"/>
      <c r="M35" s="100"/>
      <c r="N35" s="98"/>
      <c r="O35" s="100"/>
      <c r="P35" s="98"/>
      <c r="Q35" s="101"/>
      <c r="R35" s="98"/>
      <c r="S35" s="101"/>
      <c r="T35" s="98"/>
      <c r="V35" s="101"/>
      <c r="W35" s="105"/>
      <c r="X35" s="107"/>
      <c r="Y35" s="98"/>
    </row>
    <row r="36" spans="1:26" ht="15.75" x14ac:dyDescent="0.25">
      <c r="A36" s="66"/>
      <c r="B36" s="66"/>
      <c r="C36" s="66"/>
      <c r="D36" s="66"/>
      <c r="E36" s="66"/>
      <c r="F36" s="66"/>
      <c r="G36" s="66"/>
      <c r="H36" s="66"/>
      <c r="I36" s="66"/>
      <c r="J36" s="66"/>
      <c r="K36" s="66"/>
      <c r="L36" s="66"/>
      <c r="M36" s="100"/>
      <c r="N36" s="98"/>
      <c r="O36" s="100"/>
      <c r="P36" s="98"/>
      <c r="Q36" s="101"/>
      <c r="R36" s="98"/>
      <c r="S36" s="101"/>
      <c r="T36" s="98"/>
      <c r="V36" s="101"/>
      <c r="W36" s="105"/>
      <c r="X36" s="107"/>
      <c r="Y36" s="98"/>
    </row>
    <row r="37" spans="1:26" ht="15.75" x14ac:dyDescent="0.25">
      <c r="A37" s="66"/>
      <c r="B37" s="66"/>
      <c r="C37" s="66"/>
      <c r="D37" s="66"/>
      <c r="E37" s="66"/>
      <c r="F37" s="66"/>
      <c r="G37" s="66"/>
      <c r="H37" s="66"/>
      <c r="I37" s="66"/>
      <c r="J37" s="66"/>
      <c r="K37" s="66"/>
      <c r="L37" s="66"/>
      <c r="M37" s="100"/>
      <c r="N37" s="98"/>
      <c r="O37" s="100"/>
      <c r="P37" s="98"/>
      <c r="Q37" s="101"/>
      <c r="R37" s="98"/>
      <c r="S37" s="101"/>
      <c r="T37" s="98"/>
      <c r="V37" s="101"/>
      <c r="W37" s="105"/>
      <c r="X37" s="107"/>
      <c r="Y37" s="98"/>
    </row>
    <row r="38" spans="1:26" ht="15.75" x14ac:dyDescent="0.25">
      <c r="A38" s="66"/>
      <c r="B38" s="66"/>
      <c r="C38" s="66"/>
      <c r="D38" s="66"/>
      <c r="E38" s="66"/>
      <c r="F38" s="66"/>
      <c r="G38" s="66"/>
      <c r="H38" s="66"/>
      <c r="I38" s="66"/>
      <c r="J38" s="66"/>
      <c r="K38" s="66"/>
      <c r="L38" s="66"/>
      <c r="M38" s="100"/>
      <c r="N38" s="98"/>
      <c r="O38" s="100"/>
      <c r="P38" s="98"/>
      <c r="Q38" s="101"/>
      <c r="R38" s="98"/>
      <c r="S38" s="101"/>
      <c r="T38" s="98"/>
      <c r="V38" s="101"/>
      <c r="W38" s="105"/>
      <c r="X38" s="107"/>
      <c r="Y38" s="98"/>
    </row>
    <row r="39" spans="1:26" ht="16.5" thickBot="1" x14ac:dyDescent="0.3">
      <c r="A39" s="66"/>
      <c r="B39" s="66"/>
      <c r="C39" s="66"/>
      <c r="D39" s="66"/>
      <c r="E39" s="66"/>
      <c r="F39" s="66"/>
      <c r="G39" s="66"/>
      <c r="H39" s="66"/>
      <c r="I39" s="66"/>
      <c r="J39" s="66"/>
      <c r="K39" s="66"/>
      <c r="L39" s="66"/>
      <c r="M39" s="102"/>
      <c r="N39" s="103"/>
      <c r="O39" s="102"/>
      <c r="P39" s="103"/>
      <c r="Q39" s="104"/>
      <c r="R39" s="103"/>
      <c r="S39" s="104"/>
      <c r="T39" s="103"/>
      <c r="V39" s="104"/>
      <c r="W39" s="108"/>
      <c r="X39" s="109"/>
      <c r="Y39" s="103"/>
    </row>
    <row r="40" spans="1:26" x14ac:dyDescent="0.25">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row>
    <row r="41" spans="1:26" x14ac:dyDescent="0.25">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row>
    <row r="42" spans="1:26" x14ac:dyDescent="0.25">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row>
    <row r="43" spans="1:26" x14ac:dyDescent="0.25">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row>
    <row r="44" spans="1:26" x14ac:dyDescent="0.25">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row>
    <row r="45" spans="1:26" x14ac:dyDescent="0.25">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row>
    <row r="46" spans="1:26" x14ac:dyDescent="0.25">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row>
    <row r="47" spans="1:26" x14ac:dyDescent="0.25">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row>
    <row r="48" spans="1:26" x14ac:dyDescent="0.25">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row>
    <row r="49" spans="1:26" x14ac:dyDescent="0.25">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row>
    <row r="50" spans="1:26" x14ac:dyDescent="0.25">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row>
    <row r="51" spans="1:26" x14ac:dyDescent="0.25">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row>
    <row r="52" spans="1:26"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row>
    <row r="53" spans="1:26" x14ac:dyDescent="0.25">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row>
    <row r="54" spans="1:26" x14ac:dyDescent="0.25">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row>
    <row r="55" spans="1:26"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row>
    <row r="56" spans="1:26"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row>
    <row r="57" spans="1:26"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row>
    <row r="58" spans="1:26"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row>
    <row r="59" spans="1:26"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row>
    <row r="60" spans="1:26"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row>
    <row r="61" spans="1:26"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row>
    <row r="62" spans="1:26"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row>
    <row r="63" spans="1:26"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row>
    <row r="64" spans="1:26"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row>
    <row r="65" spans="1:26"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row>
    <row r="66" spans="1:26"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row>
    <row r="67" spans="1:26"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row>
    <row r="68" spans="1:26"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row>
    <row r="69" spans="1:26"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row>
    <row r="70" spans="1:26"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row>
    <row r="71" spans="1:26"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row>
    <row r="72" spans="1:26"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row>
    <row r="73" spans="1:26"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row>
    <row r="74" spans="1:26"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row>
    <row r="75" spans="1:26"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row>
    <row r="76" spans="1:26"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row>
    <row r="77" spans="1:26"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row>
    <row r="78" spans="1:26"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row>
    <row r="79" spans="1:26"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row>
    <row r="80" spans="1:26"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row>
    <row r="81" spans="1:26"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row>
    <row r="82" spans="1:26"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row>
    <row r="83" spans="1:26"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row>
    <row r="84" spans="1:26"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row>
    <row r="85" spans="1:26"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row>
    <row r="86" spans="1:26"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row>
    <row r="87" spans="1:26"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row>
    <row r="88" spans="1:26"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row>
    <row r="89" spans="1:26"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row>
    <row r="90" spans="1:26"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row>
    <row r="91" spans="1:26"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row>
    <row r="92" spans="1:26"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row>
    <row r="93" spans="1:26"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row>
    <row r="94" spans="1:26"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row>
    <row r="95" spans="1:26"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row>
    <row r="96" spans="1:26"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row>
    <row r="97" spans="1:26"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row>
    <row r="98" spans="1:26"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row>
    <row r="99" spans="1:26"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row>
    <row r="100" spans="1:26"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row>
    <row r="101" spans="1:26"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row>
    <row r="102" spans="1:26"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row>
    <row r="103" spans="1:26"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row>
    <row r="104" spans="1:26"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row>
    <row r="105" spans="1:26"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row>
    <row r="106" spans="1:26"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row>
    <row r="107" spans="1:26"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row>
    <row r="108" spans="1:26"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row>
    <row r="109" spans="1:26"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row>
    <row r="110" spans="1:26"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row>
    <row r="111" spans="1:26"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row>
    <row r="112" spans="1:26"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row>
    <row r="113" spans="1:26"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row>
    <row r="114" spans="1:26"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row>
    <row r="115" spans="1:26"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row>
    <row r="116" spans="1:26"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row>
    <row r="117" spans="1:26"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row>
    <row r="118" spans="1:26"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row>
    <row r="119" spans="1:26"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row>
    <row r="120" spans="1:26"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row>
    <row r="121" spans="1:26"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row>
    <row r="122" spans="1:26"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row>
    <row r="123" spans="1:26"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row>
    <row r="124" spans="1:26"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row>
    <row r="125" spans="1:26"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row>
    <row r="126" spans="1:26"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row>
    <row r="127" spans="1:26"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row>
    <row r="128" spans="1:26"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row>
    <row r="129" spans="1:26"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row>
    <row r="130" spans="1:26"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row>
    <row r="131" spans="1:26"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row>
    <row r="132" spans="1:26"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row>
    <row r="133" spans="1:26"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row>
    <row r="134" spans="1:26"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row>
    <row r="135" spans="1:26"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row>
    <row r="136" spans="1:26"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row>
    <row r="137" spans="1:26"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row>
    <row r="138" spans="1:26"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row>
    <row r="139" spans="1:26"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row>
    <row r="140" spans="1:26"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row>
    <row r="141" spans="1:26"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row>
    <row r="142" spans="1:26"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row>
    <row r="143" spans="1:26"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row>
    <row r="144" spans="1:26"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row>
    <row r="145" spans="1:26"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row>
    <row r="146" spans="1:26"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row>
    <row r="147" spans="1:26"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row>
    <row r="148" spans="1:26"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row>
    <row r="149" spans="1:26"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row>
    <row r="150" spans="1:26"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row>
    <row r="151" spans="1:26"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row>
    <row r="152" spans="1:26"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row>
    <row r="153" spans="1:26"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row>
    <row r="154" spans="1:26"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row>
    <row r="155" spans="1:26"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row>
    <row r="156" spans="1:26"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row>
    <row r="157" spans="1:26"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row>
    <row r="158" spans="1:26"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row>
    <row r="159" spans="1:26"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row>
    <row r="160" spans="1:26"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row>
    <row r="161" spans="1:26"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row>
    <row r="162" spans="1:26"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row>
    <row r="163" spans="1:26"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row>
    <row r="164" spans="1:26"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row>
    <row r="165" spans="1:26"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row>
    <row r="166" spans="1:26"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row>
    <row r="167" spans="1:26"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row>
    <row r="168" spans="1:26"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row>
    <row r="169" spans="1:26" x14ac:dyDescent="0.25">
      <c r="A169" s="66"/>
      <c r="B169" s="66"/>
      <c r="C169" s="66"/>
      <c r="D169" s="66"/>
      <c r="E169" s="66"/>
      <c r="F169" s="66"/>
      <c r="G169" s="66"/>
      <c r="H169" s="66"/>
      <c r="I169" s="66"/>
      <c r="J169" s="66"/>
      <c r="K169" s="66"/>
      <c r="L169" s="66"/>
    </row>
    <row r="170" spans="1:26" x14ac:dyDescent="0.25">
      <c r="A170" s="66"/>
      <c r="B170" s="66"/>
      <c r="C170" s="66"/>
      <c r="D170" s="66"/>
      <c r="E170" s="66"/>
      <c r="F170" s="66"/>
      <c r="G170" s="66"/>
      <c r="H170" s="66"/>
      <c r="I170" s="66"/>
      <c r="J170" s="66"/>
      <c r="K170" s="66"/>
      <c r="L170" s="66"/>
    </row>
    <row r="171" spans="1:26" x14ac:dyDescent="0.25">
      <c r="A171" s="66"/>
      <c r="B171" s="66"/>
      <c r="C171" s="66"/>
      <c r="D171" s="66"/>
      <c r="E171" s="66"/>
      <c r="F171" s="66"/>
      <c r="G171" s="66"/>
      <c r="H171" s="66"/>
      <c r="I171" s="66"/>
      <c r="J171" s="66"/>
      <c r="K171" s="66"/>
      <c r="L171" s="66"/>
    </row>
    <row r="172" spans="1:26" x14ac:dyDescent="0.25">
      <c r="A172" s="66"/>
      <c r="B172" s="66"/>
      <c r="C172" s="66"/>
      <c r="D172" s="66"/>
      <c r="E172" s="66"/>
      <c r="F172" s="66"/>
      <c r="G172" s="66"/>
      <c r="H172" s="66"/>
      <c r="I172" s="66"/>
      <c r="J172" s="66"/>
      <c r="K172" s="66"/>
      <c r="L172" s="66"/>
    </row>
    <row r="173" spans="1:26" x14ac:dyDescent="0.25">
      <c r="A173" s="66"/>
      <c r="B173" s="66"/>
      <c r="C173" s="66"/>
      <c r="D173" s="66"/>
      <c r="E173" s="66"/>
      <c r="F173" s="66"/>
      <c r="G173" s="66"/>
      <c r="H173" s="66"/>
      <c r="I173" s="66"/>
      <c r="J173" s="66"/>
      <c r="K173" s="66"/>
      <c r="L173" s="66"/>
    </row>
    <row r="174" spans="1:26" x14ac:dyDescent="0.25">
      <c r="A174" s="66"/>
      <c r="B174" s="66"/>
      <c r="C174" s="66"/>
      <c r="D174" s="66"/>
      <c r="E174" s="66"/>
      <c r="F174" s="66"/>
      <c r="G174" s="66"/>
      <c r="H174" s="66"/>
      <c r="I174" s="66"/>
      <c r="J174" s="66"/>
      <c r="K174" s="66"/>
      <c r="L174" s="66"/>
    </row>
    <row r="175" spans="1:26" x14ac:dyDescent="0.25">
      <c r="A175" s="66"/>
      <c r="B175" s="66"/>
      <c r="C175" s="66"/>
      <c r="D175" s="66"/>
      <c r="E175" s="66"/>
      <c r="F175" s="66"/>
      <c r="G175" s="66"/>
      <c r="H175" s="66"/>
      <c r="I175" s="66"/>
      <c r="J175" s="66"/>
      <c r="K175" s="66"/>
      <c r="L175" s="66"/>
    </row>
    <row r="176" spans="1:26" x14ac:dyDescent="0.25">
      <c r="A176" s="66"/>
      <c r="B176" s="66"/>
      <c r="C176" s="66"/>
      <c r="D176" s="66"/>
      <c r="E176" s="66"/>
      <c r="F176" s="66"/>
      <c r="G176" s="66"/>
      <c r="H176" s="66"/>
      <c r="I176" s="66"/>
      <c r="J176" s="66"/>
      <c r="K176" s="66"/>
      <c r="L176" s="66"/>
    </row>
    <row r="177" spans="1:12" x14ac:dyDescent="0.25">
      <c r="A177" s="66"/>
      <c r="B177" s="66"/>
      <c r="C177" s="66"/>
      <c r="D177" s="66"/>
      <c r="E177" s="66"/>
      <c r="F177" s="66"/>
      <c r="G177" s="66"/>
      <c r="H177" s="66"/>
      <c r="I177" s="66"/>
      <c r="J177" s="66"/>
      <c r="K177" s="66"/>
      <c r="L177" s="66"/>
    </row>
    <row r="178" spans="1:12" x14ac:dyDescent="0.25">
      <c r="A178" s="66"/>
      <c r="B178" s="66"/>
      <c r="C178" s="66"/>
      <c r="D178" s="66"/>
      <c r="E178" s="66"/>
      <c r="F178" s="66"/>
      <c r="G178" s="66"/>
      <c r="H178" s="66"/>
      <c r="I178" s="66"/>
      <c r="J178" s="66"/>
      <c r="K178" s="66"/>
      <c r="L178" s="66"/>
    </row>
    <row r="179" spans="1:12" x14ac:dyDescent="0.25">
      <c r="A179" s="66"/>
      <c r="B179" s="66"/>
      <c r="C179" s="66"/>
      <c r="D179" s="66"/>
      <c r="E179" s="66"/>
      <c r="F179" s="66"/>
      <c r="G179" s="66"/>
      <c r="H179" s="66"/>
      <c r="I179" s="66"/>
      <c r="J179" s="66"/>
      <c r="K179" s="66"/>
      <c r="L179" s="66"/>
    </row>
    <row r="180" spans="1:12" x14ac:dyDescent="0.25">
      <c r="A180" s="66"/>
      <c r="B180" s="66"/>
      <c r="C180" s="66"/>
      <c r="D180" s="66"/>
      <c r="E180" s="66"/>
      <c r="F180" s="66"/>
      <c r="G180" s="66"/>
      <c r="H180" s="66"/>
      <c r="I180" s="66"/>
      <c r="J180" s="66"/>
      <c r="K180" s="66"/>
      <c r="L180" s="66"/>
    </row>
    <row r="181" spans="1:12" x14ac:dyDescent="0.25">
      <c r="A181" s="66"/>
      <c r="B181" s="66"/>
      <c r="C181" s="66"/>
      <c r="D181" s="66"/>
      <c r="E181" s="66"/>
      <c r="F181" s="66"/>
      <c r="G181" s="66"/>
      <c r="H181" s="66"/>
      <c r="I181" s="66"/>
      <c r="J181" s="66"/>
      <c r="K181" s="66"/>
      <c r="L181" s="66"/>
    </row>
    <row r="182" spans="1:12" x14ac:dyDescent="0.25">
      <c r="A182" s="66"/>
      <c r="B182" s="66"/>
      <c r="C182" s="66"/>
      <c r="D182" s="66"/>
      <c r="E182" s="66"/>
      <c r="F182" s="66"/>
      <c r="G182" s="66"/>
      <c r="H182" s="66"/>
      <c r="I182" s="66"/>
      <c r="J182" s="66"/>
      <c r="K182" s="66"/>
      <c r="L182" s="66"/>
    </row>
    <row r="183" spans="1:12" x14ac:dyDescent="0.25">
      <c r="A183" s="66"/>
      <c r="B183" s="66"/>
      <c r="C183" s="66"/>
      <c r="D183" s="66"/>
      <c r="E183" s="66"/>
      <c r="F183" s="66"/>
      <c r="G183" s="66"/>
      <c r="H183" s="66"/>
      <c r="I183" s="66"/>
      <c r="J183" s="66"/>
      <c r="K183" s="66"/>
      <c r="L183" s="66"/>
    </row>
    <row r="184" spans="1:12" x14ac:dyDescent="0.25">
      <c r="A184" s="66"/>
      <c r="B184" s="66"/>
      <c r="C184" s="66"/>
      <c r="D184" s="66"/>
      <c r="E184" s="66"/>
      <c r="F184" s="66"/>
      <c r="G184" s="66"/>
      <c r="H184" s="66"/>
      <c r="I184" s="66"/>
      <c r="J184" s="66"/>
      <c r="K184" s="66"/>
      <c r="L184" s="66"/>
    </row>
    <row r="185" spans="1:12" x14ac:dyDescent="0.25">
      <c r="A185" s="66"/>
      <c r="B185" s="66"/>
      <c r="C185" s="66"/>
      <c r="D185" s="66"/>
      <c r="E185" s="66"/>
      <c r="F185" s="66"/>
      <c r="G185" s="66"/>
      <c r="H185" s="66"/>
      <c r="I185" s="66"/>
      <c r="J185" s="66"/>
      <c r="K185" s="66"/>
      <c r="L185" s="66"/>
    </row>
    <row r="186" spans="1:12" x14ac:dyDescent="0.25">
      <c r="A186" s="66"/>
      <c r="B186" s="66"/>
      <c r="C186" s="66"/>
      <c r="D186" s="66"/>
      <c r="E186" s="66"/>
      <c r="F186" s="66"/>
      <c r="G186" s="66"/>
      <c r="H186" s="66"/>
      <c r="I186" s="66"/>
      <c r="J186" s="66"/>
      <c r="K186" s="66"/>
      <c r="L186" s="66"/>
    </row>
    <row r="187" spans="1:12" x14ac:dyDescent="0.25">
      <c r="A187" s="66"/>
      <c r="B187" s="66"/>
      <c r="C187" s="66"/>
      <c r="D187" s="66"/>
      <c r="E187" s="66"/>
      <c r="F187" s="66"/>
      <c r="G187" s="66"/>
      <c r="H187" s="66"/>
      <c r="I187" s="66"/>
      <c r="J187" s="66"/>
      <c r="K187" s="66"/>
      <c r="L187" s="66"/>
    </row>
    <row r="188" spans="1:12" x14ac:dyDescent="0.25">
      <c r="A188" s="66"/>
      <c r="B188" s="66"/>
      <c r="C188" s="66"/>
      <c r="D188" s="66"/>
      <c r="E188" s="66"/>
      <c r="F188" s="66"/>
      <c r="G188" s="66"/>
      <c r="H188" s="66"/>
      <c r="I188" s="66"/>
      <c r="J188" s="66"/>
      <c r="K188" s="66"/>
      <c r="L188" s="66"/>
    </row>
    <row r="189" spans="1:12" x14ac:dyDescent="0.25">
      <c r="A189" s="66"/>
      <c r="B189" s="66"/>
      <c r="C189" s="66"/>
      <c r="D189" s="66"/>
      <c r="E189" s="66"/>
      <c r="F189" s="66"/>
      <c r="G189" s="66"/>
      <c r="H189" s="66"/>
      <c r="I189" s="66"/>
      <c r="J189" s="66"/>
      <c r="K189" s="66"/>
      <c r="L189" s="66"/>
    </row>
    <row r="190" spans="1:12" x14ac:dyDescent="0.25">
      <c r="A190" s="66"/>
      <c r="B190" s="66"/>
      <c r="C190" s="66"/>
      <c r="D190" s="66"/>
      <c r="E190" s="66"/>
      <c r="F190" s="66"/>
      <c r="G190" s="66"/>
      <c r="H190" s="66"/>
      <c r="I190" s="66"/>
      <c r="J190" s="66"/>
      <c r="K190" s="66"/>
      <c r="L190" s="66"/>
    </row>
    <row r="191" spans="1:12" x14ac:dyDescent="0.25">
      <c r="A191" s="66"/>
      <c r="B191" s="66"/>
      <c r="C191" s="66"/>
      <c r="D191" s="66"/>
      <c r="E191" s="66"/>
      <c r="F191" s="66"/>
      <c r="G191" s="66"/>
      <c r="H191" s="66"/>
      <c r="I191" s="66"/>
      <c r="J191" s="66"/>
      <c r="K191" s="66"/>
      <c r="L191" s="66"/>
    </row>
    <row r="192" spans="1:12" x14ac:dyDescent="0.25">
      <c r="A192" s="66"/>
      <c r="B192" s="66"/>
      <c r="C192" s="66"/>
      <c r="D192" s="66"/>
      <c r="E192" s="66"/>
      <c r="F192" s="66"/>
      <c r="G192" s="66"/>
      <c r="H192" s="66"/>
      <c r="I192" s="66"/>
      <c r="J192" s="66"/>
      <c r="K192" s="66"/>
      <c r="L192" s="66"/>
    </row>
    <row r="193" spans="1:12" x14ac:dyDescent="0.25">
      <c r="A193" s="66"/>
      <c r="B193" s="66"/>
      <c r="C193" s="66"/>
      <c r="D193" s="66"/>
      <c r="E193" s="66"/>
      <c r="F193" s="66"/>
      <c r="G193" s="66"/>
      <c r="H193" s="66"/>
      <c r="I193" s="66"/>
      <c r="J193" s="66"/>
      <c r="K193" s="66"/>
      <c r="L193" s="66"/>
    </row>
    <row r="194" spans="1:12" x14ac:dyDescent="0.25">
      <c r="A194" s="66"/>
      <c r="B194" s="66"/>
      <c r="C194" s="66"/>
      <c r="D194" s="66"/>
      <c r="E194" s="66"/>
      <c r="F194" s="66"/>
      <c r="G194" s="66"/>
      <c r="H194" s="66"/>
      <c r="I194" s="66"/>
      <c r="J194" s="66"/>
      <c r="K194" s="66"/>
      <c r="L194" s="66"/>
    </row>
    <row r="195" spans="1:12" x14ac:dyDescent="0.25">
      <c r="A195" s="66"/>
      <c r="B195" s="66"/>
      <c r="C195" s="66"/>
      <c r="D195" s="66"/>
      <c r="E195" s="66"/>
      <c r="F195" s="66"/>
      <c r="G195" s="66"/>
      <c r="H195" s="66"/>
      <c r="I195" s="66"/>
      <c r="J195" s="66"/>
      <c r="K195" s="66"/>
      <c r="L195" s="66"/>
    </row>
    <row r="196" spans="1:12" x14ac:dyDescent="0.25">
      <c r="A196" s="66"/>
      <c r="B196" s="66"/>
      <c r="C196" s="66"/>
      <c r="D196" s="66"/>
      <c r="E196" s="66"/>
      <c r="F196" s="66"/>
      <c r="G196" s="66"/>
      <c r="H196" s="66"/>
      <c r="I196" s="66"/>
      <c r="J196" s="66"/>
      <c r="K196" s="66"/>
      <c r="L196" s="66"/>
    </row>
    <row r="197" spans="1:12" x14ac:dyDescent="0.25">
      <c r="A197" s="66"/>
      <c r="B197" s="66"/>
      <c r="C197" s="66"/>
      <c r="D197" s="66"/>
      <c r="E197" s="66"/>
      <c r="F197" s="66"/>
      <c r="G197" s="66"/>
      <c r="H197" s="66"/>
      <c r="I197" s="66"/>
      <c r="J197" s="66"/>
      <c r="K197" s="66"/>
      <c r="L197" s="66"/>
    </row>
    <row r="198" spans="1:12" x14ac:dyDescent="0.25">
      <c r="A198" s="66"/>
      <c r="B198" s="66"/>
      <c r="C198" s="66"/>
      <c r="D198" s="66"/>
      <c r="E198" s="66"/>
      <c r="F198" s="66"/>
      <c r="G198" s="66"/>
      <c r="H198" s="66"/>
      <c r="I198" s="66"/>
      <c r="J198" s="66"/>
      <c r="K198" s="66"/>
      <c r="L198" s="66"/>
    </row>
    <row r="199" spans="1:12" x14ac:dyDescent="0.25">
      <c r="A199" s="66"/>
      <c r="B199" s="66"/>
      <c r="C199" s="66"/>
      <c r="D199" s="66"/>
      <c r="E199" s="66"/>
      <c r="F199" s="66"/>
      <c r="G199" s="66"/>
      <c r="H199" s="66"/>
      <c r="I199" s="66"/>
      <c r="J199" s="66"/>
      <c r="K199" s="66"/>
      <c r="L199" s="66"/>
    </row>
    <row r="200" spans="1:12" x14ac:dyDescent="0.25">
      <c r="A200" s="66"/>
      <c r="B200" s="66"/>
      <c r="C200" s="66"/>
      <c r="D200" s="66"/>
      <c r="E200" s="66"/>
      <c r="F200" s="66"/>
      <c r="G200" s="66"/>
      <c r="H200" s="66"/>
      <c r="I200" s="66"/>
      <c r="J200" s="66"/>
      <c r="K200" s="66"/>
      <c r="L200" s="66"/>
    </row>
    <row r="201" spans="1:12" x14ac:dyDescent="0.25">
      <c r="A201" s="66"/>
      <c r="B201" s="66"/>
      <c r="C201" s="66"/>
      <c r="D201" s="66"/>
      <c r="E201" s="66"/>
      <c r="F201" s="66"/>
      <c r="G201" s="66"/>
      <c r="H201" s="66"/>
      <c r="I201" s="66"/>
      <c r="J201" s="66"/>
      <c r="K201" s="66"/>
      <c r="L201" s="66"/>
    </row>
    <row r="202" spans="1:12" x14ac:dyDescent="0.25">
      <c r="A202" s="66"/>
      <c r="B202" s="66"/>
      <c r="C202" s="66"/>
      <c r="D202" s="66"/>
      <c r="E202" s="66"/>
      <c r="F202" s="66"/>
      <c r="G202" s="66"/>
      <c r="H202" s="66"/>
      <c r="I202" s="66"/>
      <c r="J202" s="66"/>
      <c r="K202" s="66"/>
      <c r="L202" s="66"/>
    </row>
    <row r="203" spans="1:12" x14ac:dyDescent="0.25">
      <c r="A203" s="66"/>
      <c r="B203" s="66"/>
      <c r="C203" s="66"/>
      <c r="D203" s="66"/>
      <c r="E203" s="66"/>
      <c r="F203" s="66"/>
      <c r="G203" s="66"/>
      <c r="H203" s="66"/>
      <c r="I203" s="66"/>
      <c r="J203" s="66"/>
      <c r="K203" s="66"/>
      <c r="L203" s="66"/>
    </row>
    <row r="204" spans="1:12" x14ac:dyDescent="0.25">
      <c r="A204" s="66"/>
      <c r="B204" s="66"/>
      <c r="C204" s="66"/>
      <c r="D204" s="66"/>
      <c r="E204" s="66"/>
      <c r="F204" s="66"/>
      <c r="G204" s="66"/>
      <c r="H204" s="66"/>
      <c r="I204" s="66"/>
      <c r="J204" s="66"/>
      <c r="K204" s="66"/>
      <c r="L204" s="66"/>
    </row>
    <row r="205" spans="1:12" x14ac:dyDescent="0.25">
      <c r="A205" s="66"/>
      <c r="B205" s="66"/>
      <c r="C205" s="66"/>
      <c r="D205" s="66"/>
      <c r="E205" s="66"/>
      <c r="F205" s="66"/>
      <c r="G205" s="66"/>
      <c r="H205" s="66"/>
      <c r="I205" s="66"/>
      <c r="J205" s="66"/>
      <c r="K205" s="66"/>
      <c r="L205" s="66"/>
    </row>
    <row r="206" spans="1:12" x14ac:dyDescent="0.25">
      <c r="A206" s="66"/>
      <c r="B206" s="66"/>
      <c r="C206" s="66"/>
      <c r="D206" s="66"/>
      <c r="E206" s="66"/>
      <c r="F206" s="66"/>
      <c r="G206" s="66"/>
      <c r="H206" s="66"/>
      <c r="I206" s="66"/>
      <c r="J206" s="66"/>
      <c r="K206" s="66"/>
      <c r="L206" s="66"/>
    </row>
    <row r="207" spans="1:12" x14ac:dyDescent="0.25">
      <c r="A207" s="66"/>
      <c r="B207" s="66"/>
      <c r="C207" s="66"/>
      <c r="D207" s="66"/>
      <c r="E207" s="66"/>
      <c r="F207" s="66"/>
      <c r="G207" s="66"/>
      <c r="H207" s="66"/>
      <c r="I207" s="66"/>
      <c r="J207" s="66"/>
      <c r="K207" s="66"/>
      <c r="L207" s="66"/>
    </row>
    <row r="208" spans="1:12" x14ac:dyDescent="0.25">
      <c r="A208" s="66"/>
      <c r="B208" s="66"/>
      <c r="C208" s="66"/>
      <c r="D208" s="66"/>
      <c r="E208" s="66"/>
      <c r="F208" s="66"/>
      <c r="G208" s="66"/>
      <c r="H208" s="66"/>
      <c r="I208" s="66"/>
      <c r="J208" s="66"/>
      <c r="K208" s="66"/>
      <c r="L208" s="66"/>
    </row>
    <row r="209" spans="1:12" x14ac:dyDescent="0.25">
      <c r="A209" s="66"/>
      <c r="B209" s="66"/>
      <c r="C209" s="66"/>
      <c r="D209" s="66"/>
      <c r="E209" s="66"/>
      <c r="F209" s="66"/>
      <c r="G209" s="66"/>
      <c r="H209" s="66"/>
      <c r="I209" s="66"/>
      <c r="J209" s="66"/>
      <c r="K209" s="66"/>
      <c r="L209" s="66"/>
    </row>
    <row r="210" spans="1:12" x14ac:dyDescent="0.25">
      <c r="A210" s="66"/>
      <c r="B210" s="66"/>
      <c r="C210" s="66"/>
      <c r="D210" s="66"/>
      <c r="E210" s="66"/>
      <c r="F210" s="66"/>
      <c r="G210" s="66"/>
      <c r="H210" s="66"/>
      <c r="I210" s="66"/>
      <c r="J210" s="66"/>
      <c r="K210" s="66"/>
      <c r="L210" s="66"/>
    </row>
    <row r="211" spans="1:12" x14ac:dyDescent="0.25">
      <c r="A211" s="66"/>
      <c r="B211" s="66"/>
      <c r="C211" s="66"/>
      <c r="D211" s="66"/>
      <c r="E211" s="66"/>
      <c r="F211" s="66"/>
      <c r="G211" s="66"/>
      <c r="H211" s="66"/>
      <c r="I211" s="66"/>
      <c r="J211" s="66"/>
      <c r="K211" s="66"/>
      <c r="L211" s="66"/>
    </row>
    <row r="212" spans="1:12" x14ac:dyDescent="0.25">
      <c r="A212" s="66"/>
      <c r="B212" s="66"/>
      <c r="C212" s="66"/>
      <c r="D212" s="66"/>
      <c r="E212" s="66"/>
      <c r="F212" s="66"/>
      <c r="G212" s="66"/>
      <c r="H212" s="66"/>
      <c r="I212" s="66"/>
      <c r="J212" s="66"/>
      <c r="K212" s="66"/>
      <c r="L212" s="66"/>
    </row>
    <row r="213" spans="1:12" x14ac:dyDescent="0.25">
      <c r="A213" s="66"/>
      <c r="B213" s="66"/>
      <c r="C213" s="66"/>
      <c r="D213" s="66"/>
      <c r="E213" s="66"/>
      <c r="F213" s="66"/>
      <c r="G213" s="66"/>
      <c r="H213" s="66"/>
      <c r="I213" s="66"/>
      <c r="J213" s="66"/>
      <c r="K213" s="66"/>
      <c r="L213" s="66"/>
    </row>
    <row r="214" spans="1:12" x14ac:dyDescent="0.25">
      <c r="A214" s="66"/>
      <c r="B214" s="66"/>
      <c r="C214" s="66"/>
      <c r="D214" s="66"/>
      <c r="E214" s="66"/>
      <c r="F214" s="66"/>
      <c r="G214" s="66"/>
      <c r="H214" s="66"/>
      <c r="I214" s="66"/>
      <c r="J214" s="66"/>
      <c r="K214" s="66"/>
      <c r="L214" s="66"/>
    </row>
    <row r="215" spans="1:12" x14ac:dyDescent="0.25">
      <c r="A215" s="66"/>
      <c r="B215" s="66"/>
      <c r="C215" s="66"/>
      <c r="D215" s="66"/>
      <c r="E215" s="66"/>
      <c r="F215" s="66"/>
      <c r="G215" s="66"/>
      <c r="H215" s="66"/>
      <c r="I215" s="66"/>
      <c r="J215" s="66"/>
      <c r="K215" s="66"/>
      <c r="L215" s="66"/>
    </row>
    <row r="216" spans="1:12" x14ac:dyDescent="0.25">
      <c r="A216" s="66"/>
      <c r="B216" s="66"/>
      <c r="C216" s="66"/>
      <c r="D216" s="66"/>
      <c r="E216" s="66"/>
      <c r="F216" s="66"/>
      <c r="G216" s="66"/>
      <c r="H216" s="66"/>
      <c r="I216" s="66"/>
      <c r="J216" s="66"/>
      <c r="K216" s="66"/>
      <c r="L216" s="66"/>
    </row>
    <row r="217" spans="1:12" x14ac:dyDescent="0.25">
      <c r="A217" s="66"/>
      <c r="B217" s="66"/>
      <c r="C217" s="66"/>
      <c r="D217" s="66"/>
      <c r="E217" s="66"/>
      <c r="F217" s="66"/>
      <c r="G217" s="66"/>
      <c r="H217" s="66"/>
      <c r="I217" s="66"/>
      <c r="J217" s="66"/>
      <c r="K217" s="66"/>
      <c r="L217" s="66"/>
    </row>
    <row r="218" spans="1:12" x14ac:dyDescent="0.25">
      <c r="A218" s="66"/>
      <c r="B218" s="66"/>
      <c r="C218" s="66"/>
      <c r="D218" s="66"/>
      <c r="E218" s="66"/>
      <c r="F218" s="66"/>
      <c r="G218" s="66"/>
      <c r="H218" s="66"/>
      <c r="I218" s="66"/>
      <c r="J218" s="66"/>
      <c r="K218" s="66"/>
      <c r="L218" s="66"/>
    </row>
    <row r="219" spans="1:12" x14ac:dyDescent="0.25">
      <c r="A219" s="66"/>
      <c r="B219" s="66"/>
      <c r="C219" s="66"/>
      <c r="D219" s="66"/>
      <c r="E219" s="66"/>
      <c r="F219" s="66"/>
      <c r="G219" s="66"/>
      <c r="H219" s="66"/>
      <c r="I219" s="66"/>
      <c r="J219" s="66"/>
      <c r="K219" s="66"/>
      <c r="L219" s="66"/>
    </row>
    <row r="220" spans="1:12" x14ac:dyDescent="0.25">
      <c r="A220" s="66"/>
      <c r="B220" s="66"/>
      <c r="C220" s="66"/>
      <c r="D220" s="66"/>
      <c r="E220" s="66"/>
      <c r="F220" s="66"/>
      <c r="G220" s="66"/>
      <c r="H220" s="66"/>
      <c r="I220" s="66"/>
      <c r="J220" s="66"/>
      <c r="K220" s="66"/>
      <c r="L220" s="66"/>
    </row>
    <row r="221" spans="1:12" x14ac:dyDescent="0.25">
      <c r="A221" s="66"/>
      <c r="B221" s="66"/>
      <c r="C221" s="66"/>
      <c r="D221" s="66"/>
      <c r="E221" s="66"/>
      <c r="F221" s="66"/>
      <c r="G221" s="66"/>
      <c r="H221" s="66"/>
      <c r="I221" s="66"/>
      <c r="J221" s="66"/>
      <c r="K221" s="66"/>
      <c r="L221" s="66"/>
    </row>
    <row r="222" spans="1:12" x14ac:dyDescent="0.25">
      <c r="A222" s="66"/>
      <c r="B222" s="66"/>
      <c r="C222" s="66"/>
      <c r="D222" s="66"/>
      <c r="E222" s="66"/>
      <c r="F222" s="66"/>
      <c r="G222" s="66"/>
      <c r="H222" s="66"/>
      <c r="I222" s="66"/>
      <c r="J222" s="66"/>
      <c r="K222" s="66"/>
      <c r="L222" s="66"/>
    </row>
    <row r="223" spans="1:12" x14ac:dyDescent="0.25">
      <c r="A223" s="66"/>
      <c r="B223" s="66"/>
      <c r="C223" s="66"/>
      <c r="D223" s="66"/>
      <c r="E223" s="66"/>
      <c r="F223" s="66"/>
      <c r="G223" s="66"/>
      <c r="H223" s="66"/>
      <c r="I223" s="66"/>
      <c r="J223" s="66"/>
      <c r="K223" s="66"/>
      <c r="L223" s="66"/>
    </row>
    <row r="224" spans="1:12" x14ac:dyDescent="0.25">
      <c r="A224" s="66"/>
      <c r="B224" s="66"/>
      <c r="C224" s="66"/>
      <c r="D224" s="66"/>
      <c r="E224" s="66"/>
      <c r="F224" s="66"/>
      <c r="G224" s="66"/>
      <c r="H224" s="66"/>
      <c r="I224" s="66"/>
      <c r="J224" s="66"/>
      <c r="K224" s="66"/>
      <c r="L224" s="66"/>
    </row>
    <row r="225" spans="1:12" x14ac:dyDescent="0.25">
      <c r="A225" s="66"/>
      <c r="B225" s="66"/>
      <c r="C225" s="66"/>
      <c r="D225" s="66"/>
      <c r="E225" s="66"/>
      <c r="F225" s="66"/>
      <c r="G225" s="66"/>
      <c r="H225" s="66"/>
      <c r="I225" s="66"/>
      <c r="J225" s="66"/>
      <c r="K225" s="66"/>
      <c r="L225" s="66"/>
    </row>
    <row r="226" spans="1:12" x14ac:dyDescent="0.25">
      <c r="A226" s="66"/>
      <c r="B226" s="66"/>
      <c r="C226" s="66"/>
      <c r="D226" s="66"/>
      <c r="E226" s="66"/>
      <c r="F226" s="66"/>
      <c r="G226" s="66"/>
      <c r="H226" s="66"/>
      <c r="I226" s="66"/>
      <c r="J226" s="66"/>
      <c r="K226" s="66"/>
      <c r="L226" s="66"/>
    </row>
    <row r="227" spans="1:12" x14ac:dyDescent="0.25">
      <c r="A227" s="66"/>
      <c r="B227" s="66"/>
      <c r="C227" s="66"/>
      <c r="D227" s="66"/>
      <c r="E227" s="66"/>
      <c r="F227" s="66"/>
      <c r="G227" s="66"/>
      <c r="H227" s="66"/>
      <c r="I227" s="66"/>
      <c r="J227" s="66"/>
      <c r="K227" s="66"/>
      <c r="L227" s="66"/>
    </row>
    <row r="228" spans="1:12" x14ac:dyDescent="0.25">
      <c r="A228" s="66"/>
      <c r="B228" s="66"/>
      <c r="C228" s="66"/>
      <c r="D228" s="66"/>
      <c r="E228" s="66"/>
      <c r="F228" s="66"/>
      <c r="G228" s="66"/>
      <c r="H228" s="66"/>
      <c r="I228" s="66"/>
      <c r="J228" s="66"/>
      <c r="K228" s="66"/>
      <c r="L228" s="66"/>
    </row>
    <row r="229" spans="1:12" x14ac:dyDescent="0.25">
      <c r="A229" s="66"/>
      <c r="B229" s="66"/>
      <c r="C229" s="66"/>
      <c r="D229" s="66"/>
      <c r="E229" s="66"/>
      <c r="F229" s="66"/>
      <c r="G229" s="66"/>
      <c r="H229" s="66"/>
      <c r="I229" s="66"/>
      <c r="J229" s="66"/>
      <c r="K229" s="66"/>
      <c r="L229" s="66"/>
    </row>
    <row r="230" spans="1:12" x14ac:dyDescent="0.25">
      <c r="A230" s="66"/>
      <c r="B230" s="66"/>
      <c r="C230" s="66"/>
      <c r="D230" s="66"/>
      <c r="E230" s="66"/>
      <c r="F230" s="66"/>
      <c r="G230" s="66"/>
      <c r="H230" s="66"/>
      <c r="I230" s="66"/>
      <c r="J230" s="66"/>
      <c r="K230" s="66"/>
      <c r="L230" s="66"/>
    </row>
    <row r="231" spans="1:12" x14ac:dyDescent="0.25">
      <c r="A231" s="66"/>
      <c r="B231" s="66"/>
      <c r="C231" s="66"/>
      <c r="D231" s="66"/>
      <c r="E231" s="66"/>
      <c r="F231" s="66"/>
      <c r="G231" s="66"/>
      <c r="H231" s="66"/>
      <c r="I231" s="66"/>
      <c r="J231" s="66"/>
      <c r="K231" s="66"/>
      <c r="L231" s="66"/>
    </row>
    <row r="232" spans="1:12" x14ac:dyDescent="0.25">
      <c r="A232" s="66"/>
      <c r="B232" s="66"/>
      <c r="C232" s="66"/>
      <c r="D232" s="66"/>
      <c r="E232" s="66"/>
      <c r="F232" s="66"/>
      <c r="G232" s="66"/>
      <c r="H232" s="66"/>
      <c r="I232" s="66"/>
      <c r="J232" s="66"/>
      <c r="K232" s="66"/>
      <c r="L232" s="66"/>
    </row>
    <row r="233" spans="1:12" x14ac:dyDescent="0.25">
      <c r="A233" s="66"/>
      <c r="B233" s="66"/>
      <c r="C233" s="66"/>
      <c r="D233" s="66"/>
      <c r="E233" s="66"/>
      <c r="F233" s="66"/>
      <c r="G233" s="66"/>
      <c r="H233" s="66"/>
      <c r="I233" s="66"/>
      <c r="J233" s="66"/>
      <c r="K233" s="66"/>
      <c r="L233" s="66"/>
    </row>
    <row r="234" spans="1:12" x14ac:dyDescent="0.25">
      <c r="A234" s="66"/>
      <c r="B234" s="66"/>
      <c r="C234" s="66"/>
      <c r="D234" s="66"/>
      <c r="E234" s="66"/>
      <c r="F234" s="66"/>
      <c r="G234" s="66"/>
      <c r="H234" s="66"/>
      <c r="I234" s="66"/>
      <c r="J234" s="66"/>
      <c r="K234" s="66"/>
      <c r="L234" s="66"/>
    </row>
    <row r="235" spans="1:12" x14ac:dyDescent="0.25">
      <c r="A235" s="66"/>
      <c r="B235" s="66"/>
      <c r="C235" s="66"/>
      <c r="D235" s="66"/>
      <c r="E235" s="66"/>
      <c r="F235" s="66"/>
      <c r="G235" s="66"/>
      <c r="H235" s="66"/>
      <c r="I235" s="66"/>
      <c r="J235" s="66"/>
      <c r="K235" s="66"/>
      <c r="L235" s="66"/>
    </row>
    <row r="236" spans="1:12" x14ac:dyDescent="0.25">
      <c r="A236" s="66"/>
      <c r="B236" s="66"/>
      <c r="C236" s="66"/>
      <c r="D236" s="66"/>
      <c r="E236" s="66"/>
      <c r="F236" s="66"/>
      <c r="G236" s="66"/>
      <c r="H236" s="66"/>
      <c r="I236" s="66"/>
      <c r="J236" s="66"/>
      <c r="K236" s="66"/>
      <c r="L236" s="66"/>
    </row>
    <row r="237" spans="1:12" x14ac:dyDescent="0.25">
      <c r="A237" s="66"/>
      <c r="B237" s="66"/>
      <c r="C237" s="66"/>
      <c r="D237" s="66"/>
      <c r="E237" s="66"/>
      <c r="F237" s="66"/>
      <c r="G237" s="66"/>
      <c r="H237" s="66"/>
      <c r="I237" s="66"/>
      <c r="J237" s="66"/>
      <c r="K237" s="66"/>
      <c r="L237" s="66"/>
    </row>
    <row r="238" spans="1:12" x14ac:dyDescent="0.25">
      <c r="A238" s="66"/>
      <c r="B238" s="66"/>
      <c r="C238" s="66"/>
      <c r="D238" s="66"/>
      <c r="E238" s="66"/>
      <c r="F238" s="66"/>
      <c r="G238" s="66"/>
      <c r="H238" s="66"/>
      <c r="I238" s="66"/>
      <c r="J238" s="66"/>
      <c r="K238" s="66"/>
      <c r="L238" s="66"/>
    </row>
    <row r="239" spans="1:12" x14ac:dyDescent="0.25">
      <c r="A239" s="66"/>
      <c r="B239" s="66"/>
      <c r="C239" s="66"/>
      <c r="D239" s="66"/>
      <c r="E239" s="66"/>
      <c r="F239" s="66"/>
      <c r="G239" s="66"/>
      <c r="H239" s="66"/>
      <c r="I239" s="66"/>
      <c r="J239" s="66"/>
      <c r="K239" s="66"/>
      <c r="L239" s="66"/>
    </row>
    <row r="240" spans="1:12" x14ac:dyDescent="0.25">
      <c r="A240" s="66"/>
      <c r="B240" s="66"/>
      <c r="C240" s="66"/>
      <c r="D240" s="66"/>
      <c r="E240" s="66"/>
      <c r="F240" s="66"/>
      <c r="G240" s="66"/>
      <c r="H240" s="66"/>
      <c r="I240" s="66"/>
      <c r="J240" s="66"/>
      <c r="K240" s="66"/>
      <c r="L240" s="66"/>
    </row>
    <row r="241" spans="1:12" x14ac:dyDescent="0.25">
      <c r="A241" s="66"/>
      <c r="B241" s="66"/>
      <c r="C241" s="66"/>
      <c r="D241" s="66"/>
      <c r="E241" s="66"/>
      <c r="F241" s="66"/>
      <c r="G241" s="66"/>
      <c r="H241" s="66"/>
      <c r="I241" s="66"/>
      <c r="J241" s="66"/>
      <c r="K241" s="66"/>
      <c r="L241" s="66"/>
    </row>
    <row r="242" spans="1:12" x14ac:dyDescent="0.25">
      <c r="A242" s="66"/>
      <c r="B242" s="66"/>
      <c r="C242" s="66"/>
      <c r="D242" s="66"/>
      <c r="E242" s="66"/>
      <c r="F242" s="66"/>
      <c r="G242" s="66"/>
      <c r="H242" s="66"/>
      <c r="I242" s="66"/>
      <c r="J242" s="66"/>
      <c r="K242" s="66"/>
      <c r="L242" s="66"/>
    </row>
    <row r="243" spans="1:12" x14ac:dyDescent="0.25">
      <c r="A243" s="66"/>
      <c r="B243" s="66"/>
      <c r="C243" s="66"/>
      <c r="D243" s="66"/>
      <c r="E243" s="66"/>
      <c r="F243" s="66"/>
      <c r="G243" s="66"/>
      <c r="H243" s="66"/>
      <c r="I243" s="66"/>
      <c r="J243" s="66"/>
      <c r="K243" s="66"/>
      <c r="L243" s="66"/>
    </row>
    <row r="244" spans="1:12" x14ac:dyDescent="0.25">
      <c r="A244" s="66"/>
      <c r="B244" s="66"/>
      <c r="C244" s="66"/>
      <c r="D244" s="66"/>
      <c r="E244" s="66"/>
      <c r="F244" s="66"/>
      <c r="G244" s="66"/>
      <c r="H244" s="66"/>
      <c r="I244" s="66"/>
      <c r="J244" s="66"/>
      <c r="K244" s="66"/>
      <c r="L244" s="66"/>
    </row>
    <row r="245" spans="1:12" x14ac:dyDescent="0.25">
      <c r="A245" s="66"/>
      <c r="B245" s="66"/>
      <c r="C245" s="66"/>
      <c r="D245" s="66"/>
      <c r="E245" s="66"/>
      <c r="F245" s="66"/>
      <c r="G245" s="66"/>
      <c r="H245" s="66"/>
      <c r="I245" s="66"/>
      <c r="J245" s="66"/>
      <c r="K245" s="66"/>
      <c r="L245" s="66"/>
    </row>
    <row r="246" spans="1:12" x14ac:dyDescent="0.25">
      <c r="A246" s="66"/>
      <c r="B246" s="66"/>
      <c r="C246" s="66"/>
      <c r="D246" s="66"/>
      <c r="E246" s="66"/>
      <c r="F246" s="66"/>
      <c r="G246" s="66"/>
      <c r="H246" s="66"/>
      <c r="I246" s="66"/>
      <c r="J246" s="66"/>
      <c r="K246" s="66"/>
      <c r="L246" s="66"/>
    </row>
    <row r="247" spans="1:12" x14ac:dyDescent="0.25">
      <c r="A247" s="66"/>
      <c r="B247" s="66"/>
      <c r="C247" s="66"/>
      <c r="D247" s="66"/>
      <c r="E247" s="66"/>
      <c r="F247" s="66"/>
      <c r="G247" s="66"/>
      <c r="H247" s="66"/>
      <c r="I247" s="66"/>
      <c r="J247" s="66"/>
      <c r="K247" s="66"/>
      <c r="L247" s="66"/>
    </row>
    <row r="248" spans="1:12" x14ac:dyDescent="0.25">
      <c r="A248" s="66"/>
      <c r="B248" s="66"/>
      <c r="C248" s="66"/>
      <c r="D248" s="66"/>
      <c r="E248" s="66"/>
      <c r="F248" s="66"/>
      <c r="G248" s="66"/>
      <c r="H248" s="66"/>
      <c r="I248" s="66"/>
      <c r="J248" s="66"/>
      <c r="K248" s="66"/>
      <c r="L248" s="66"/>
    </row>
    <row r="249" spans="1:12" x14ac:dyDescent="0.25">
      <c r="A249" s="66"/>
      <c r="B249" s="66"/>
      <c r="C249" s="66"/>
      <c r="D249" s="66"/>
      <c r="E249" s="66"/>
      <c r="F249" s="66"/>
      <c r="G249" s="66"/>
      <c r="H249" s="66"/>
      <c r="I249" s="66"/>
      <c r="J249" s="66"/>
      <c r="K249" s="66"/>
      <c r="L249" s="66"/>
    </row>
    <row r="250" spans="1:12" x14ac:dyDescent="0.25">
      <c r="A250" s="66"/>
      <c r="B250" s="66"/>
      <c r="C250" s="66"/>
      <c r="D250" s="66"/>
      <c r="E250" s="66"/>
      <c r="F250" s="66"/>
      <c r="G250" s="66"/>
      <c r="H250" s="66"/>
      <c r="I250" s="66"/>
      <c r="J250" s="66"/>
      <c r="K250" s="66"/>
      <c r="L250" s="66"/>
    </row>
    <row r="251" spans="1:12" x14ac:dyDescent="0.25">
      <c r="A251" s="66"/>
      <c r="B251" s="66"/>
      <c r="C251" s="66"/>
      <c r="D251" s="66"/>
      <c r="E251" s="66"/>
      <c r="F251" s="66"/>
      <c r="G251" s="66"/>
      <c r="H251" s="66"/>
      <c r="I251" s="66"/>
      <c r="J251" s="66"/>
      <c r="K251" s="66"/>
      <c r="L251" s="66"/>
    </row>
    <row r="252" spans="1:12" x14ac:dyDescent="0.25">
      <c r="A252" s="66"/>
      <c r="B252" s="66"/>
      <c r="C252" s="66"/>
      <c r="D252" s="66"/>
      <c r="E252" s="66"/>
      <c r="F252" s="66"/>
      <c r="G252" s="66"/>
      <c r="H252" s="66"/>
      <c r="I252" s="66"/>
      <c r="J252" s="66"/>
      <c r="K252" s="66"/>
      <c r="L252" s="66"/>
    </row>
    <row r="253" spans="1:12" x14ac:dyDescent="0.25">
      <c r="A253" s="66"/>
      <c r="B253" s="66"/>
      <c r="C253" s="66"/>
      <c r="D253" s="66"/>
      <c r="E253" s="66"/>
      <c r="F253" s="66"/>
      <c r="G253" s="66"/>
      <c r="H253" s="66"/>
      <c r="I253" s="66"/>
      <c r="J253" s="66"/>
      <c r="K253" s="66"/>
      <c r="L253" s="66"/>
    </row>
    <row r="254" spans="1:12" x14ac:dyDescent="0.25">
      <c r="A254" s="66"/>
      <c r="B254" s="66"/>
      <c r="C254" s="66"/>
      <c r="D254" s="66"/>
      <c r="E254" s="66"/>
      <c r="F254" s="66"/>
      <c r="G254" s="66"/>
      <c r="H254" s="66"/>
      <c r="I254" s="66"/>
      <c r="J254" s="66"/>
      <c r="K254" s="66"/>
      <c r="L254" s="66"/>
    </row>
    <row r="255" spans="1:12" x14ac:dyDescent="0.25">
      <c r="A255" s="66"/>
      <c r="B255" s="66"/>
      <c r="C255" s="66"/>
      <c r="D255" s="66"/>
      <c r="E255" s="66"/>
      <c r="F255" s="66"/>
      <c r="G255" s="66"/>
      <c r="H255" s="66"/>
      <c r="I255" s="66"/>
      <c r="J255" s="66"/>
      <c r="K255" s="66"/>
      <c r="L255" s="66"/>
    </row>
    <row r="256" spans="1:12" x14ac:dyDescent="0.25">
      <c r="A256" s="66"/>
      <c r="B256" s="66"/>
      <c r="C256" s="66"/>
      <c r="D256" s="66"/>
      <c r="E256" s="66"/>
      <c r="F256" s="66"/>
      <c r="G256" s="66"/>
      <c r="H256" s="66"/>
      <c r="I256" s="66"/>
      <c r="J256" s="66"/>
      <c r="K256" s="66"/>
      <c r="L256" s="66"/>
    </row>
    <row r="257" spans="1:12" x14ac:dyDescent="0.25">
      <c r="A257" s="66"/>
      <c r="B257" s="66"/>
      <c r="C257" s="66"/>
      <c r="D257" s="66"/>
      <c r="E257" s="66"/>
      <c r="F257" s="66"/>
      <c r="G257" s="66"/>
      <c r="H257" s="66"/>
      <c r="I257" s="66"/>
      <c r="J257" s="66"/>
      <c r="K257" s="66"/>
      <c r="L257" s="66"/>
    </row>
    <row r="258" spans="1:12" x14ac:dyDescent="0.25">
      <c r="A258" s="66"/>
      <c r="B258" s="66"/>
      <c r="C258" s="66"/>
      <c r="D258" s="66"/>
      <c r="E258" s="66"/>
      <c r="F258" s="66"/>
      <c r="G258" s="66"/>
      <c r="H258" s="66"/>
      <c r="I258" s="66"/>
      <c r="J258" s="66"/>
      <c r="K258" s="66"/>
      <c r="L258" s="66"/>
    </row>
    <row r="259" spans="1:12" x14ac:dyDescent="0.25">
      <c r="A259" s="66"/>
      <c r="B259" s="66"/>
      <c r="C259" s="66"/>
      <c r="D259" s="66"/>
      <c r="E259" s="66"/>
      <c r="F259" s="66"/>
      <c r="G259" s="66"/>
      <c r="H259" s="66"/>
      <c r="I259" s="66"/>
      <c r="J259" s="66"/>
      <c r="K259" s="66"/>
      <c r="L259" s="66"/>
    </row>
    <row r="260" spans="1:12" x14ac:dyDescent="0.25">
      <c r="A260" s="66"/>
      <c r="B260" s="66"/>
      <c r="C260" s="66"/>
      <c r="D260" s="66"/>
      <c r="E260" s="66"/>
      <c r="F260" s="66"/>
      <c r="G260" s="66"/>
      <c r="H260" s="66"/>
      <c r="I260" s="66"/>
      <c r="J260" s="66"/>
      <c r="K260" s="66"/>
      <c r="L260" s="66"/>
    </row>
    <row r="261" spans="1:12" x14ac:dyDescent="0.25">
      <c r="A261" s="66"/>
      <c r="B261" s="66"/>
      <c r="C261" s="66"/>
      <c r="D261" s="66"/>
      <c r="E261" s="66"/>
      <c r="F261" s="66"/>
      <c r="G261" s="66"/>
      <c r="H261" s="66"/>
      <c r="I261" s="66"/>
      <c r="J261" s="66"/>
      <c r="K261" s="66"/>
      <c r="L261" s="66"/>
    </row>
    <row r="262" spans="1:12" x14ac:dyDescent="0.25">
      <c r="A262" s="66"/>
      <c r="B262" s="66"/>
      <c r="C262" s="66"/>
      <c r="D262" s="66"/>
      <c r="E262" s="66"/>
      <c r="F262" s="66"/>
      <c r="G262" s="66"/>
      <c r="H262" s="66"/>
      <c r="I262" s="66"/>
      <c r="J262" s="66"/>
      <c r="K262" s="66"/>
      <c r="L262" s="66"/>
    </row>
    <row r="263" spans="1:12" x14ac:dyDescent="0.25">
      <c r="A263" s="66"/>
      <c r="B263" s="66"/>
      <c r="C263" s="66"/>
      <c r="D263" s="66"/>
      <c r="E263" s="66"/>
      <c r="F263" s="66"/>
      <c r="G263" s="66"/>
      <c r="H263" s="66"/>
      <c r="I263" s="66"/>
      <c r="J263" s="66"/>
      <c r="K263" s="66"/>
      <c r="L263" s="66"/>
    </row>
    <row r="264" spans="1:12" x14ac:dyDescent="0.25">
      <c r="A264" s="66"/>
      <c r="B264" s="66"/>
      <c r="C264" s="66"/>
      <c r="D264" s="66"/>
      <c r="E264" s="66"/>
      <c r="F264" s="66"/>
      <c r="G264" s="66"/>
      <c r="H264" s="66"/>
      <c r="I264" s="66"/>
      <c r="J264" s="66"/>
      <c r="K264" s="66"/>
      <c r="L264" s="66"/>
    </row>
    <row r="265" spans="1:12" x14ac:dyDescent="0.25">
      <c r="A265" s="66"/>
      <c r="B265" s="66"/>
      <c r="C265" s="66"/>
      <c r="D265" s="66"/>
      <c r="E265" s="66"/>
      <c r="F265" s="66"/>
      <c r="G265" s="66"/>
      <c r="H265" s="66"/>
      <c r="I265" s="66"/>
      <c r="J265" s="66"/>
      <c r="K265" s="66"/>
      <c r="L265" s="66"/>
    </row>
    <row r="266" spans="1:12" x14ac:dyDescent="0.25">
      <c r="A266" s="66"/>
      <c r="B266" s="66"/>
      <c r="C266" s="66"/>
      <c r="D266" s="66"/>
      <c r="E266" s="66"/>
      <c r="F266" s="66"/>
      <c r="G266" s="66"/>
      <c r="H266" s="66"/>
      <c r="I266" s="66"/>
      <c r="J266" s="66"/>
      <c r="K266" s="66"/>
      <c r="L266" s="66"/>
    </row>
    <row r="267" spans="1:12" x14ac:dyDescent="0.25">
      <c r="A267" s="66"/>
      <c r="B267" s="66"/>
      <c r="C267" s="66"/>
      <c r="D267" s="66"/>
      <c r="E267" s="66"/>
      <c r="F267" s="66"/>
      <c r="G267" s="66"/>
      <c r="H267" s="66"/>
      <c r="I267" s="66"/>
      <c r="J267" s="66"/>
      <c r="K267" s="66"/>
      <c r="L267" s="66"/>
    </row>
    <row r="268" spans="1:12" x14ac:dyDescent="0.25">
      <c r="A268" s="66"/>
      <c r="B268" s="66"/>
      <c r="C268" s="66"/>
      <c r="D268" s="66"/>
      <c r="E268" s="66"/>
      <c r="F268" s="66"/>
      <c r="G268" s="66"/>
      <c r="H268" s="66"/>
      <c r="I268" s="66"/>
      <c r="J268" s="66"/>
      <c r="K268" s="66"/>
      <c r="L268" s="66"/>
    </row>
    <row r="269" spans="1:12" x14ac:dyDescent="0.25">
      <c r="A269" s="66"/>
      <c r="B269" s="66"/>
      <c r="C269" s="66"/>
      <c r="D269" s="66"/>
      <c r="E269" s="66"/>
      <c r="F269" s="66"/>
      <c r="G269" s="66"/>
      <c r="H269" s="66"/>
      <c r="I269" s="66"/>
      <c r="J269" s="66"/>
      <c r="K269" s="66"/>
      <c r="L269" s="66"/>
    </row>
    <row r="270" spans="1:12" x14ac:dyDescent="0.25">
      <c r="A270" s="66"/>
      <c r="B270" s="66"/>
      <c r="C270" s="66"/>
      <c r="D270" s="66"/>
      <c r="E270" s="66"/>
      <c r="F270" s="66"/>
      <c r="G270" s="66"/>
      <c r="H270" s="66"/>
      <c r="I270" s="66"/>
      <c r="J270" s="66"/>
      <c r="K270" s="66"/>
      <c r="L270" s="66"/>
    </row>
    <row r="271" spans="1:12" x14ac:dyDescent="0.25">
      <c r="A271" s="66"/>
      <c r="B271" s="66"/>
      <c r="C271" s="66"/>
      <c r="D271" s="66"/>
      <c r="E271" s="66"/>
      <c r="F271" s="66"/>
      <c r="G271" s="66"/>
      <c r="H271" s="66"/>
      <c r="I271" s="66"/>
      <c r="J271" s="66"/>
      <c r="K271" s="66"/>
      <c r="L271" s="66"/>
    </row>
    <row r="272" spans="1:12" x14ac:dyDescent="0.25">
      <c r="A272" s="66"/>
      <c r="B272" s="66"/>
      <c r="C272" s="66"/>
      <c r="D272" s="66"/>
      <c r="E272" s="66"/>
      <c r="F272" s="66"/>
      <c r="G272" s="66"/>
      <c r="H272" s="66"/>
      <c r="I272" s="66"/>
      <c r="J272" s="66"/>
      <c r="K272" s="66"/>
      <c r="L272" s="66"/>
    </row>
    <row r="273" spans="1:12" x14ac:dyDescent="0.25">
      <c r="A273" s="66"/>
      <c r="B273" s="66"/>
      <c r="C273" s="66"/>
      <c r="D273" s="66"/>
      <c r="E273" s="66"/>
      <c r="F273" s="66"/>
      <c r="G273" s="66"/>
      <c r="H273" s="66"/>
      <c r="I273" s="66"/>
      <c r="J273" s="66"/>
      <c r="K273" s="66"/>
      <c r="L273" s="66"/>
    </row>
    <row r="274" spans="1:12" x14ac:dyDescent="0.25">
      <c r="A274" s="66"/>
      <c r="B274" s="66"/>
      <c r="C274" s="66"/>
      <c r="D274" s="66"/>
      <c r="E274" s="66"/>
      <c r="F274" s="66"/>
      <c r="G274" s="66"/>
      <c r="H274" s="66"/>
      <c r="I274" s="66"/>
      <c r="J274" s="66"/>
      <c r="K274" s="66"/>
      <c r="L274" s="66"/>
    </row>
    <row r="275" spans="1:12" x14ac:dyDescent="0.25">
      <c r="A275" s="66"/>
      <c r="B275" s="66"/>
      <c r="C275" s="66"/>
      <c r="D275" s="66"/>
      <c r="E275" s="66"/>
      <c r="F275" s="66"/>
      <c r="G275" s="66"/>
      <c r="H275" s="66"/>
      <c r="I275" s="66"/>
      <c r="J275" s="66"/>
      <c r="K275" s="66"/>
      <c r="L275" s="66"/>
    </row>
    <row r="276" spans="1:12" x14ac:dyDescent="0.25">
      <c r="A276" s="66"/>
      <c r="B276" s="66"/>
      <c r="C276" s="66"/>
      <c r="D276" s="66"/>
      <c r="E276" s="66"/>
      <c r="F276" s="66"/>
      <c r="G276" s="66"/>
      <c r="H276" s="66"/>
      <c r="I276" s="66"/>
      <c r="J276" s="66"/>
      <c r="K276" s="66"/>
      <c r="L276" s="66"/>
    </row>
    <row r="277" spans="1:12" x14ac:dyDescent="0.25">
      <c r="A277" s="66"/>
      <c r="B277" s="66"/>
      <c r="C277" s="66"/>
      <c r="D277" s="66"/>
      <c r="E277" s="66"/>
      <c r="F277" s="66"/>
      <c r="G277" s="66"/>
      <c r="H277" s="66"/>
      <c r="I277" s="66"/>
      <c r="J277" s="66"/>
      <c r="K277" s="66"/>
      <c r="L277" s="66"/>
    </row>
    <row r="278" spans="1:12" x14ac:dyDescent="0.25">
      <c r="A278" s="66"/>
      <c r="B278" s="66"/>
      <c r="C278" s="66"/>
      <c r="D278" s="66"/>
      <c r="E278" s="66"/>
      <c r="F278" s="66"/>
      <c r="G278" s="66"/>
      <c r="H278" s="66"/>
      <c r="I278" s="66"/>
      <c r="J278" s="66"/>
      <c r="K278" s="66"/>
      <c r="L278" s="66"/>
    </row>
    <row r="279" spans="1:12" x14ac:dyDescent="0.25">
      <c r="A279" s="66"/>
      <c r="B279" s="66"/>
      <c r="C279" s="66"/>
      <c r="D279" s="66"/>
      <c r="E279" s="66"/>
      <c r="F279" s="66"/>
      <c r="G279" s="66"/>
      <c r="H279" s="66"/>
      <c r="I279" s="66"/>
      <c r="J279" s="66"/>
      <c r="K279" s="66"/>
      <c r="L279" s="66"/>
    </row>
    <row r="280" spans="1:12" x14ac:dyDescent="0.25">
      <c r="A280" s="66"/>
      <c r="B280" s="66"/>
      <c r="C280" s="66"/>
      <c r="D280" s="66"/>
      <c r="E280" s="66"/>
      <c r="F280" s="66"/>
      <c r="G280" s="66"/>
      <c r="H280" s="66"/>
      <c r="I280" s="66"/>
      <c r="J280" s="66"/>
      <c r="K280" s="66"/>
      <c r="L280" s="66"/>
    </row>
    <row r="281" spans="1:12" x14ac:dyDescent="0.25">
      <c r="A281" s="66"/>
      <c r="B281" s="66"/>
      <c r="C281" s="66"/>
      <c r="D281" s="66"/>
      <c r="E281" s="66"/>
      <c r="F281" s="66"/>
      <c r="G281" s="66"/>
      <c r="H281" s="66"/>
      <c r="I281" s="66"/>
      <c r="J281" s="66"/>
      <c r="K281" s="66"/>
      <c r="L281" s="66"/>
    </row>
    <row r="282" spans="1:12" x14ac:dyDescent="0.25">
      <c r="A282" s="66"/>
      <c r="B282" s="66"/>
      <c r="C282" s="66"/>
      <c r="D282" s="66"/>
      <c r="E282" s="66"/>
      <c r="F282" s="66"/>
      <c r="G282" s="66"/>
      <c r="H282" s="66"/>
      <c r="I282" s="66"/>
      <c r="J282" s="66"/>
      <c r="K282" s="66"/>
      <c r="L282" s="66"/>
    </row>
    <row r="283" spans="1:12" x14ac:dyDescent="0.25">
      <c r="A283" s="66"/>
      <c r="B283" s="66"/>
      <c r="C283" s="66"/>
      <c r="D283" s="66"/>
      <c r="E283" s="66"/>
      <c r="F283" s="66"/>
      <c r="G283" s="66"/>
      <c r="H283" s="66"/>
      <c r="I283" s="66"/>
      <c r="J283" s="66"/>
      <c r="K283" s="66"/>
      <c r="L283" s="66"/>
    </row>
    <row r="284" spans="1:12" x14ac:dyDescent="0.25">
      <c r="A284" s="66"/>
      <c r="B284" s="66"/>
      <c r="C284" s="66"/>
      <c r="D284" s="66"/>
      <c r="E284" s="66"/>
      <c r="F284" s="66"/>
      <c r="G284" s="66"/>
      <c r="H284" s="66"/>
      <c r="I284" s="66"/>
      <c r="J284" s="66"/>
      <c r="K284" s="66"/>
      <c r="L284" s="66"/>
    </row>
    <row r="285" spans="1:12" x14ac:dyDescent="0.25">
      <c r="A285" s="66"/>
      <c r="B285" s="66"/>
      <c r="C285" s="66"/>
      <c r="D285" s="66"/>
      <c r="E285" s="66"/>
      <c r="F285" s="66"/>
      <c r="G285" s="66"/>
      <c r="H285" s="66"/>
      <c r="I285" s="66"/>
      <c r="J285" s="66"/>
      <c r="K285" s="66"/>
      <c r="L285" s="66"/>
    </row>
    <row r="286" spans="1:12" x14ac:dyDescent="0.25">
      <c r="A286" s="66"/>
      <c r="B286" s="66"/>
      <c r="C286" s="66"/>
      <c r="D286" s="66"/>
      <c r="E286" s="66"/>
      <c r="F286" s="66"/>
      <c r="G286" s="66"/>
      <c r="H286" s="66"/>
      <c r="I286" s="66"/>
      <c r="J286" s="66"/>
      <c r="K286" s="66"/>
      <c r="L286" s="66"/>
    </row>
    <row r="287" spans="1:12" x14ac:dyDescent="0.25">
      <c r="A287" s="66"/>
      <c r="B287" s="66"/>
      <c r="C287" s="66"/>
      <c r="D287" s="66"/>
      <c r="E287" s="66"/>
      <c r="F287" s="66"/>
      <c r="G287" s="66"/>
      <c r="H287" s="66"/>
      <c r="I287" s="66"/>
      <c r="J287" s="66"/>
      <c r="K287" s="66"/>
      <c r="L287" s="66"/>
    </row>
    <row r="288" spans="1:12" x14ac:dyDescent="0.25">
      <c r="A288" s="66"/>
      <c r="B288" s="66"/>
      <c r="C288" s="66"/>
      <c r="D288" s="66"/>
      <c r="E288" s="66"/>
      <c r="F288" s="66"/>
      <c r="G288" s="66"/>
      <c r="H288" s="66"/>
      <c r="I288" s="66"/>
      <c r="J288" s="66"/>
      <c r="K288" s="66"/>
      <c r="L288" s="66"/>
    </row>
    <row r="289" spans="1:12" x14ac:dyDescent="0.25">
      <c r="A289" s="66"/>
      <c r="B289" s="66"/>
      <c r="C289" s="66"/>
      <c r="D289" s="66"/>
      <c r="E289" s="66"/>
      <c r="F289" s="66"/>
      <c r="G289" s="66"/>
      <c r="H289" s="66"/>
      <c r="I289" s="66"/>
      <c r="J289" s="66"/>
      <c r="K289" s="66"/>
      <c r="L289" s="66"/>
    </row>
    <row r="290" spans="1:12" x14ac:dyDescent="0.25">
      <c r="A290" s="66"/>
      <c r="B290" s="66"/>
      <c r="C290" s="66"/>
      <c r="D290" s="66"/>
      <c r="E290" s="66"/>
      <c r="F290" s="66"/>
      <c r="G290" s="66"/>
      <c r="H290" s="66"/>
      <c r="I290" s="66"/>
      <c r="J290" s="66"/>
      <c r="K290" s="66"/>
      <c r="L290" s="66"/>
    </row>
    <row r="291" spans="1:12" x14ac:dyDescent="0.25">
      <c r="A291" s="66"/>
      <c r="B291" s="66"/>
      <c r="C291" s="66"/>
      <c r="D291" s="66"/>
      <c r="E291" s="66"/>
      <c r="F291" s="66"/>
      <c r="G291" s="66"/>
      <c r="H291" s="66"/>
      <c r="I291" s="66"/>
      <c r="J291" s="66"/>
      <c r="K291" s="66"/>
      <c r="L291" s="66"/>
    </row>
    <row r="292" spans="1:12" x14ac:dyDescent="0.25">
      <c r="A292" s="66"/>
      <c r="B292" s="66"/>
      <c r="C292" s="66"/>
      <c r="D292" s="66"/>
      <c r="E292" s="66"/>
      <c r="F292" s="66"/>
      <c r="G292" s="66"/>
      <c r="H292" s="66"/>
      <c r="I292" s="66"/>
      <c r="J292" s="66"/>
      <c r="K292" s="66"/>
      <c r="L292" s="66"/>
    </row>
    <row r="293" spans="1:12" x14ac:dyDescent="0.25">
      <c r="A293" s="66"/>
      <c r="B293" s="66"/>
      <c r="C293" s="66"/>
      <c r="D293" s="66"/>
      <c r="E293" s="66"/>
      <c r="F293" s="66"/>
      <c r="G293" s="66"/>
      <c r="H293" s="66"/>
      <c r="I293" s="66"/>
      <c r="J293" s="66"/>
      <c r="K293" s="66"/>
      <c r="L293" s="66"/>
    </row>
    <row r="294" spans="1:12" x14ac:dyDescent="0.25">
      <c r="A294" s="66"/>
      <c r="B294" s="66"/>
      <c r="C294" s="66"/>
      <c r="D294" s="66"/>
      <c r="E294" s="66"/>
      <c r="F294" s="66"/>
      <c r="G294" s="66"/>
      <c r="H294" s="66"/>
      <c r="I294" s="66"/>
      <c r="J294" s="66"/>
      <c r="K294" s="66"/>
      <c r="L294" s="66"/>
    </row>
    <row r="295" spans="1:12" x14ac:dyDescent="0.25">
      <c r="A295" s="66"/>
      <c r="B295" s="66"/>
      <c r="C295" s="66"/>
      <c r="D295" s="66"/>
      <c r="E295" s="66"/>
      <c r="F295" s="66"/>
      <c r="G295" s="66"/>
      <c r="H295" s="66"/>
      <c r="I295" s="66"/>
      <c r="J295" s="66"/>
      <c r="K295" s="66"/>
      <c r="L295" s="66"/>
    </row>
    <row r="296" spans="1:12" x14ac:dyDescent="0.25">
      <c r="A296" s="66"/>
      <c r="B296" s="66"/>
      <c r="C296" s="66"/>
      <c r="D296" s="66"/>
      <c r="E296" s="66"/>
      <c r="F296" s="66"/>
      <c r="G296" s="66"/>
      <c r="H296" s="66"/>
      <c r="I296" s="66"/>
      <c r="J296" s="66"/>
      <c r="K296" s="66"/>
      <c r="L296" s="66"/>
    </row>
    <row r="297" spans="1:12" x14ac:dyDescent="0.25">
      <c r="A297" s="66"/>
      <c r="B297" s="66"/>
      <c r="C297" s="66"/>
      <c r="D297" s="66"/>
      <c r="E297" s="66"/>
      <c r="F297" s="66"/>
      <c r="G297" s="66"/>
      <c r="H297" s="66"/>
      <c r="I297" s="66"/>
      <c r="J297" s="66"/>
      <c r="K297" s="66"/>
      <c r="L297" s="66"/>
    </row>
    <row r="298" spans="1:12" x14ac:dyDescent="0.25">
      <c r="A298" s="66"/>
      <c r="B298" s="66"/>
      <c r="C298" s="66"/>
      <c r="D298" s="66"/>
      <c r="E298" s="66"/>
      <c r="F298" s="66"/>
      <c r="G298" s="66"/>
      <c r="H298" s="66"/>
      <c r="I298" s="66"/>
      <c r="J298" s="66"/>
      <c r="K298" s="66"/>
      <c r="L298" s="66"/>
    </row>
    <row r="299" spans="1:12" x14ac:dyDescent="0.25">
      <c r="A299" s="66"/>
      <c r="B299" s="66"/>
      <c r="C299" s="66"/>
      <c r="D299" s="66"/>
      <c r="E299" s="66"/>
      <c r="F299" s="66"/>
      <c r="G299" s="66"/>
      <c r="H299" s="66"/>
      <c r="I299" s="66"/>
      <c r="J299" s="66"/>
      <c r="K299" s="66"/>
      <c r="L299" s="66"/>
    </row>
    <row r="300" spans="1:12" x14ac:dyDescent="0.25">
      <c r="A300" s="66"/>
      <c r="B300" s="66"/>
      <c r="C300" s="66"/>
      <c r="D300" s="66"/>
      <c r="E300" s="66"/>
      <c r="F300" s="66"/>
      <c r="G300" s="66"/>
      <c r="H300" s="66"/>
      <c r="I300" s="66"/>
      <c r="J300" s="66"/>
      <c r="K300" s="66"/>
      <c r="L300" s="66"/>
    </row>
    <row r="301" spans="1:12" x14ac:dyDescent="0.25">
      <c r="A301" s="66"/>
      <c r="B301" s="66"/>
      <c r="C301" s="66"/>
      <c r="D301" s="66"/>
      <c r="E301" s="66"/>
      <c r="F301" s="66"/>
      <c r="G301" s="66"/>
      <c r="H301" s="66"/>
      <c r="I301" s="66"/>
      <c r="J301" s="66"/>
      <c r="K301" s="66"/>
      <c r="L301" s="66"/>
    </row>
    <row r="302" spans="1:12" x14ac:dyDescent="0.25">
      <c r="A302" s="66"/>
      <c r="B302" s="66"/>
      <c r="C302" s="66"/>
      <c r="D302" s="66"/>
      <c r="E302" s="66"/>
      <c r="F302" s="66"/>
      <c r="G302" s="66"/>
      <c r="H302" s="66"/>
      <c r="I302" s="66"/>
      <c r="J302" s="66"/>
      <c r="K302" s="66"/>
      <c r="L302" s="66"/>
    </row>
    <row r="303" spans="1:12" x14ac:dyDescent="0.25">
      <c r="A303" s="66"/>
      <c r="B303" s="66"/>
      <c r="C303" s="66"/>
      <c r="D303" s="66"/>
      <c r="E303" s="66"/>
      <c r="F303" s="66"/>
      <c r="G303" s="66"/>
      <c r="H303" s="66"/>
      <c r="I303" s="66"/>
      <c r="J303" s="66"/>
      <c r="K303" s="66"/>
      <c r="L303" s="66"/>
    </row>
    <row r="304" spans="1:12" x14ac:dyDescent="0.25">
      <c r="A304" s="66"/>
      <c r="B304" s="66"/>
      <c r="C304" s="66"/>
      <c r="D304" s="66"/>
      <c r="E304" s="66"/>
      <c r="F304" s="66"/>
      <c r="G304" s="66"/>
      <c r="H304" s="66"/>
      <c r="I304" s="66"/>
      <c r="J304" s="66"/>
      <c r="K304" s="66"/>
      <c r="L304" s="66"/>
    </row>
    <row r="305" spans="1:12" x14ac:dyDescent="0.25">
      <c r="A305" s="66"/>
      <c r="B305" s="66"/>
      <c r="C305" s="66"/>
      <c r="D305" s="66"/>
      <c r="E305" s="66"/>
      <c r="F305" s="66"/>
      <c r="G305" s="66"/>
      <c r="H305" s="66"/>
      <c r="I305" s="66"/>
      <c r="J305" s="66"/>
      <c r="K305" s="66"/>
      <c r="L305" s="66"/>
    </row>
    <row r="306" spans="1:12" x14ac:dyDescent="0.25">
      <c r="A306" s="66"/>
      <c r="B306" s="66"/>
      <c r="C306" s="66"/>
      <c r="D306" s="66"/>
      <c r="E306" s="66"/>
      <c r="F306" s="66"/>
      <c r="G306" s="66"/>
      <c r="H306" s="66"/>
      <c r="I306" s="66"/>
      <c r="J306" s="66"/>
      <c r="K306" s="66"/>
      <c r="L306" s="66"/>
    </row>
    <row r="307" spans="1:12" x14ac:dyDescent="0.25">
      <c r="A307" s="66"/>
      <c r="B307" s="66"/>
      <c r="C307" s="66"/>
      <c r="D307" s="66"/>
      <c r="E307" s="66"/>
      <c r="F307" s="66"/>
      <c r="G307" s="66"/>
      <c r="H307" s="66"/>
      <c r="I307" s="66"/>
      <c r="J307" s="66"/>
      <c r="K307" s="66"/>
      <c r="L307" s="66"/>
    </row>
    <row r="308" spans="1:12" x14ac:dyDescent="0.25">
      <c r="A308" s="66"/>
      <c r="B308" s="66"/>
      <c r="C308" s="66"/>
      <c r="D308" s="66"/>
      <c r="E308" s="66"/>
      <c r="F308" s="66"/>
      <c r="G308" s="66"/>
      <c r="H308" s="66"/>
      <c r="I308" s="66"/>
      <c r="J308" s="66"/>
      <c r="K308" s="66"/>
      <c r="L308" s="66"/>
    </row>
    <row r="309" spans="1:12" x14ac:dyDescent="0.25">
      <c r="A309" s="66"/>
      <c r="B309" s="66"/>
      <c r="C309" s="66"/>
      <c r="D309" s="66"/>
      <c r="E309" s="66"/>
      <c r="F309" s="66"/>
      <c r="G309" s="66"/>
      <c r="H309" s="66"/>
      <c r="I309" s="66"/>
      <c r="J309" s="66"/>
      <c r="K309" s="66"/>
      <c r="L309" s="66"/>
    </row>
    <row r="310" spans="1:12" x14ac:dyDescent="0.25">
      <c r="A310" s="66"/>
      <c r="B310" s="66"/>
      <c r="C310" s="66"/>
      <c r="D310" s="66"/>
      <c r="E310" s="66"/>
      <c r="F310" s="66"/>
      <c r="G310" s="66"/>
      <c r="H310" s="66"/>
      <c r="I310" s="66"/>
      <c r="J310" s="66"/>
      <c r="K310" s="66"/>
      <c r="L310" s="66"/>
    </row>
    <row r="311" spans="1:12" x14ac:dyDescent="0.25">
      <c r="A311" s="66"/>
      <c r="B311" s="66"/>
      <c r="C311" s="66"/>
      <c r="D311" s="66"/>
      <c r="E311" s="66"/>
      <c r="F311" s="66"/>
      <c r="G311" s="66"/>
      <c r="H311" s="66"/>
      <c r="I311" s="66"/>
      <c r="J311" s="66"/>
      <c r="K311" s="66"/>
      <c r="L311" s="66"/>
    </row>
    <row r="312" spans="1:12" x14ac:dyDescent="0.25">
      <c r="A312" s="66"/>
      <c r="B312" s="66"/>
      <c r="C312" s="66"/>
      <c r="D312" s="66"/>
      <c r="E312" s="66"/>
      <c r="F312" s="66"/>
      <c r="G312" s="66"/>
      <c r="H312" s="66"/>
      <c r="I312" s="66"/>
      <c r="J312" s="66"/>
      <c r="K312" s="66"/>
      <c r="L312" s="66"/>
    </row>
    <row r="313" spans="1:12" x14ac:dyDescent="0.25">
      <c r="A313" s="66"/>
      <c r="B313" s="66"/>
      <c r="C313" s="66"/>
      <c r="D313" s="66"/>
      <c r="E313" s="66"/>
      <c r="F313" s="66"/>
      <c r="G313" s="66"/>
      <c r="H313" s="66"/>
      <c r="I313" s="66"/>
      <c r="J313" s="66"/>
      <c r="K313" s="66"/>
      <c r="L313" s="66"/>
    </row>
    <row r="314" spans="1:12" x14ac:dyDescent="0.25">
      <c r="A314" s="66"/>
      <c r="B314" s="66"/>
      <c r="C314" s="66"/>
      <c r="D314" s="66"/>
      <c r="E314" s="66"/>
      <c r="F314" s="66"/>
      <c r="G314" s="66"/>
      <c r="H314" s="66"/>
      <c r="I314" s="66"/>
      <c r="J314" s="66"/>
      <c r="K314" s="66"/>
      <c r="L314" s="66"/>
    </row>
    <row r="315" spans="1:12" x14ac:dyDescent="0.25">
      <c r="A315" s="66"/>
      <c r="B315" s="66"/>
      <c r="C315" s="66"/>
      <c r="D315" s="66"/>
      <c r="E315" s="66"/>
      <c r="F315" s="66"/>
      <c r="G315" s="66"/>
      <c r="H315" s="66"/>
      <c r="I315" s="66"/>
      <c r="J315" s="66"/>
      <c r="K315" s="66"/>
      <c r="L315" s="66"/>
    </row>
    <row r="316" spans="1:12" x14ac:dyDescent="0.25">
      <c r="A316" s="66"/>
      <c r="B316" s="66"/>
      <c r="C316" s="66"/>
      <c r="D316" s="66"/>
      <c r="E316" s="66"/>
      <c r="F316" s="66"/>
      <c r="G316" s="66"/>
      <c r="H316" s="66"/>
      <c r="I316" s="66"/>
      <c r="J316" s="66"/>
      <c r="K316" s="66"/>
      <c r="L316" s="66"/>
    </row>
    <row r="317" spans="1:12" x14ac:dyDescent="0.25">
      <c r="A317" s="66"/>
      <c r="B317" s="66"/>
      <c r="C317" s="66"/>
      <c r="D317" s="66"/>
      <c r="E317" s="66"/>
      <c r="F317" s="66"/>
      <c r="G317" s="66"/>
      <c r="H317" s="66"/>
      <c r="I317" s="66"/>
      <c r="J317" s="66"/>
      <c r="K317" s="66"/>
      <c r="L317" s="66"/>
    </row>
    <row r="318" spans="1:12" x14ac:dyDescent="0.25">
      <c r="A318" s="66"/>
      <c r="B318" s="66"/>
      <c r="C318" s="66"/>
      <c r="D318" s="66"/>
      <c r="E318" s="66"/>
      <c r="F318" s="66"/>
      <c r="G318" s="66"/>
      <c r="H318" s="66"/>
      <c r="I318" s="66"/>
      <c r="J318" s="66"/>
      <c r="K318" s="66"/>
      <c r="L318" s="66"/>
    </row>
    <row r="319" spans="1:12" x14ac:dyDescent="0.25">
      <c r="A319" s="66"/>
      <c r="B319" s="66"/>
      <c r="C319" s="66"/>
      <c r="D319" s="66"/>
      <c r="E319" s="66"/>
      <c r="F319" s="66"/>
      <c r="G319" s="66"/>
      <c r="H319" s="66"/>
      <c r="I319" s="66"/>
      <c r="J319" s="66"/>
      <c r="K319" s="66"/>
      <c r="L319" s="66"/>
    </row>
    <row r="320" spans="1:12" x14ac:dyDescent="0.25">
      <c r="A320" s="66"/>
      <c r="B320" s="66"/>
      <c r="C320" s="66"/>
      <c r="D320" s="66"/>
      <c r="E320" s="66"/>
      <c r="F320" s="66"/>
      <c r="G320" s="66"/>
      <c r="H320" s="66"/>
      <c r="I320" s="66"/>
      <c r="J320" s="66"/>
      <c r="K320" s="66"/>
      <c r="L320" s="66"/>
    </row>
    <row r="321" spans="1:12" x14ac:dyDescent="0.25">
      <c r="A321" s="66"/>
      <c r="B321" s="66"/>
      <c r="C321" s="66"/>
      <c r="D321" s="66"/>
      <c r="E321" s="66"/>
      <c r="F321" s="66"/>
      <c r="G321" s="66"/>
      <c r="H321" s="66"/>
      <c r="I321" s="66"/>
      <c r="J321" s="66"/>
      <c r="K321" s="66"/>
      <c r="L321" s="66"/>
    </row>
    <row r="322" spans="1:12" x14ac:dyDescent="0.25">
      <c r="A322" s="66"/>
      <c r="B322" s="66"/>
      <c r="C322" s="66"/>
      <c r="D322" s="66"/>
      <c r="E322" s="66"/>
      <c r="F322" s="66"/>
      <c r="G322" s="66"/>
      <c r="H322" s="66"/>
      <c r="I322" s="66"/>
      <c r="J322" s="66"/>
      <c r="K322" s="66"/>
      <c r="L322" s="66"/>
    </row>
    <row r="323" spans="1:12" x14ac:dyDescent="0.25">
      <c r="A323" s="66"/>
      <c r="B323" s="66"/>
      <c r="C323" s="66"/>
      <c r="D323" s="66"/>
      <c r="E323" s="66"/>
      <c r="F323" s="66"/>
      <c r="G323" s="66"/>
      <c r="H323" s="66"/>
      <c r="I323" s="66"/>
      <c r="J323" s="66"/>
      <c r="K323" s="66"/>
      <c r="L323" s="66"/>
    </row>
    <row r="324" spans="1:12" x14ac:dyDescent="0.25">
      <c r="A324" s="66"/>
      <c r="B324" s="66"/>
      <c r="C324" s="66"/>
      <c r="D324" s="66"/>
      <c r="E324" s="66"/>
      <c r="F324" s="66"/>
      <c r="G324" s="66"/>
      <c r="H324" s="66"/>
      <c r="I324" s="66"/>
      <c r="J324" s="66"/>
      <c r="K324" s="66"/>
      <c r="L324" s="66"/>
    </row>
    <row r="325" spans="1:12" x14ac:dyDescent="0.25">
      <c r="A325" s="66"/>
      <c r="B325" s="66"/>
      <c r="C325" s="66"/>
      <c r="D325" s="66"/>
      <c r="E325" s="66"/>
      <c r="F325" s="66"/>
      <c r="G325" s="66"/>
      <c r="H325" s="66"/>
      <c r="I325" s="66"/>
      <c r="J325" s="66"/>
      <c r="K325" s="66"/>
      <c r="L325" s="66"/>
    </row>
    <row r="326" spans="1:12" x14ac:dyDescent="0.25">
      <c r="A326" s="66"/>
      <c r="B326" s="66"/>
      <c r="C326" s="66"/>
      <c r="D326" s="66"/>
      <c r="E326" s="66"/>
      <c r="F326" s="66"/>
      <c r="G326" s="66"/>
      <c r="H326" s="66"/>
      <c r="I326" s="66"/>
      <c r="J326" s="66"/>
      <c r="K326" s="66"/>
      <c r="L326" s="66"/>
    </row>
    <row r="327" spans="1:12" x14ac:dyDescent="0.25">
      <c r="A327" s="66"/>
      <c r="B327" s="66"/>
      <c r="C327" s="66"/>
      <c r="D327" s="66"/>
      <c r="E327" s="66"/>
      <c r="F327" s="66"/>
      <c r="G327" s="66"/>
      <c r="H327" s="66"/>
      <c r="I327" s="66"/>
      <c r="J327" s="66"/>
      <c r="K327" s="66"/>
      <c r="L327" s="66"/>
    </row>
    <row r="328" spans="1:12" x14ac:dyDescent="0.25">
      <c r="A328" s="66"/>
      <c r="B328" s="66"/>
      <c r="C328" s="66"/>
      <c r="D328" s="66"/>
      <c r="E328" s="66"/>
      <c r="F328" s="66"/>
      <c r="G328" s="66"/>
      <c r="H328" s="66"/>
      <c r="I328" s="66"/>
      <c r="J328" s="66"/>
      <c r="K328" s="66"/>
      <c r="L328" s="66"/>
    </row>
    <row r="329" spans="1:12" x14ac:dyDescent="0.25">
      <c r="A329" s="66"/>
      <c r="B329" s="66"/>
      <c r="C329" s="66"/>
      <c r="D329" s="66"/>
      <c r="E329" s="66"/>
      <c r="F329" s="66"/>
      <c r="G329" s="66"/>
      <c r="H329" s="66"/>
      <c r="I329" s="66"/>
      <c r="J329" s="66"/>
      <c r="K329" s="66"/>
      <c r="L329" s="66"/>
    </row>
    <row r="330" spans="1:12" x14ac:dyDescent="0.25">
      <c r="A330" s="66"/>
      <c r="B330" s="66"/>
      <c r="C330" s="66"/>
      <c r="D330" s="66"/>
      <c r="E330" s="66"/>
      <c r="F330" s="66"/>
      <c r="G330" s="66"/>
      <c r="H330" s="66"/>
      <c r="I330" s="66"/>
      <c r="J330" s="66"/>
      <c r="K330" s="66"/>
      <c r="L330" s="66"/>
    </row>
    <row r="331" spans="1:12" x14ac:dyDescent="0.25">
      <c r="A331" s="66"/>
      <c r="B331" s="66"/>
      <c r="C331" s="66"/>
      <c r="D331" s="66"/>
      <c r="E331" s="66"/>
      <c r="F331" s="66"/>
      <c r="G331" s="66"/>
      <c r="H331" s="66"/>
      <c r="I331" s="66"/>
      <c r="J331" s="66"/>
      <c r="K331" s="66"/>
      <c r="L331" s="66"/>
    </row>
    <row r="332" spans="1:12" x14ac:dyDescent="0.25">
      <c r="A332" s="66"/>
      <c r="B332" s="66"/>
      <c r="C332" s="66"/>
      <c r="D332" s="66"/>
      <c r="E332" s="66"/>
      <c r="F332" s="66"/>
      <c r="G332" s="66"/>
      <c r="H332" s="66"/>
      <c r="I332" s="66"/>
      <c r="J332" s="66"/>
      <c r="K332" s="66"/>
      <c r="L332" s="66"/>
    </row>
    <row r="333" spans="1:12" x14ac:dyDescent="0.25">
      <c r="A333" s="66"/>
      <c r="B333" s="66"/>
      <c r="C333" s="66"/>
      <c r="D333" s="66"/>
      <c r="E333" s="66"/>
      <c r="F333" s="66"/>
      <c r="G333" s="66"/>
      <c r="H333" s="66"/>
      <c r="I333" s="66"/>
      <c r="J333" s="66"/>
      <c r="K333" s="66"/>
      <c r="L333" s="66"/>
    </row>
    <row r="334" spans="1:12" x14ac:dyDescent="0.25">
      <c r="A334" s="66"/>
      <c r="B334" s="66"/>
      <c r="C334" s="66"/>
      <c r="D334" s="66"/>
      <c r="E334" s="66"/>
      <c r="F334" s="66"/>
      <c r="G334" s="66"/>
      <c r="H334" s="66"/>
      <c r="I334" s="66"/>
      <c r="J334" s="66"/>
      <c r="K334" s="66"/>
      <c r="L334" s="66"/>
    </row>
    <row r="335" spans="1:12" x14ac:dyDescent="0.25">
      <c r="A335" s="66"/>
      <c r="B335" s="66"/>
      <c r="C335" s="66"/>
      <c r="D335" s="66"/>
      <c r="E335" s="66"/>
      <c r="F335" s="66"/>
      <c r="G335" s="66"/>
      <c r="H335" s="66"/>
      <c r="I335" s="66"/>
      <c r="J335" s="66"/>
      <c r="K335" s="66"/>
      <c r="L335" s="66"/>
    </row>
    <row r="336" spans="1:12" x14ac:dyDescent="0.25">
      <c r="A336" s="66"/>
      <c r="B336" s="66"/>
      <c r="C336" s="66"/>
      <c r="D336" s="66"/>
      <c r="E336" s="66"/>
      <c r="F336" s="66"/>
      <c r="G336" s="66"/>
      <c r="H336" s="66"/>
      <c r="I336" s="66"/>
      <c r="J336" s="66"/>
      <c r="K336" s="66"/>
      <c r="L336" s="66"/>
    </row>
    <row r="337" spans="1:12" x14ac:dyDescent="0.25">
      <c r="A337" s="66"/>
      <c r="B337" s="66"/>
      <c r="C337" s="66"/>
      <c r="D337" s="66"/>
      <c r="E337" s="66"/>
      <c r="F337" s="66"/>
      <c r="G337" s="66"/>
      <c r="H337" s="66"/>
      <c r="I337" s="66"/>
      <c r="J337" s="66"/>
      <c r="K337" s="66"/>
      <c r="L337" s="66"/>
    </row>
    <row r="338" spans="1:12" x14ac:dyDescent="0.25">
      <c r="A338" s="66"/>
      <c r="B338" s="66"/>
      <c r="C338" s="66"/>
      <c r="D338" s="66"/>
      <c r="E338" s="66"/>
      <c r="F338" s="66"/>
      <c r="G338" s="66"/>
      <c r="H338" s="66"/>
      <c r="I338" s="66"/>
      <c r="J338" s="66"/>
      <c r="K338" s="66"/>
      <c r="L338" s="66"/>
    </row>
    <row r="339" spans="1:12" x14ac:dyDescent="0.25">
      <c r="A339" s="66"/>
      <c r="B339" s="66"/>
      <c r="C339" s="66"/>
      <c r="D339" s="66"/>
      <c r="E339" s="66"/>
      <c r="F339" s="66"/>
      <c r="G339" s="66"/>
      <c r="H339" s="66"/>
      <c r="I339" s="66"/>
      <c r="J339" s="66"/>
      <c r="K339" s="66"/>
      <c r="L339" s="66"/>
    </row>
    <row r="340" spans="1:12" x14ac:dyDescent="0.25">
      <c r="A340" s="66"/>
      <c r="B340" s="66"/>
      <c r="C340" s="66"/>
      <c r="D340" s="66"/>
      <c r="E340" s="66"/>
      <c r="F340" s="66"/>
      <c r="G340" s="66"/>
      <c r="H340" s="66"/>
      <c r="I340" s="66"/>
      <c r="J340" s="66"/>
      <c r="K340" s="66"/>
      <c r="L340" s="66"/>
    </row>
    <row r="341" spans="1:12" x14ac:dyDescent="0.25">
      <c r="A341" s="66"/>
      <c r="B341" s="66"/>
      <c r="C341" s="66"/>
      <c r="D341" s="66"/>
      <c r="E341" s="66"/>
      <c r="F341" s="66"/>
      <c r="G341" s="66"/>
      <c r="H341" s="66"/>
      <c r="I341" s="66"/>
      <c r="J341" s="66"/>
      <c r="K341" s="66"/>
      <c r="L341" s="66"/>
    </row>
    <row r="342" spans="1:12" x14ac:dyDescent="0.25">
      <c r="A342" s="66"/>
      <c r="B342" s="66"/>
      <c r="C342" s="66"/>
      <c r="D342" s="66"/>
      <c r="E342" s="66"/>
      <c r="F342" s="66"/>
      <c r="G342" s="66"/>
      <c r="H342" s="66"/>
      <c r="I342" s="66"/>
      <c r="J342" s="66"/>
      <c r="K342" s="66"/>
      <c r="L342" s="66"/>
    </row>
    <row r="343" spans="1:12" x14ac:dyDescent="0.25">
      <c r="A343" s="66"/>
      <c r="B343" s="66"/>
      <c r="C343" s="66"/>
      <c r="D343" s="66"/>
      <c r="E343" s="66"/>
      <c r="F343" s="66"/>
      <c r="G343" s="66"/>
      <c r="H343" s="66"/>
      <c r="I343" s="66"/>
      <c r="J343" s="66"/>
      <c r="K343" s="66"/>
      <c r="L343" s="66"/>
    </row>
    <row r="344" spans="1:12" x14ac:dyDescent="0.25">
      <c r="A344" s="66"/>
      <c r="B344" s="66"/>
      <c r="C344" s="66"/>
      <c r="D344" s="66"/>
      <c r="E344" s="66"/>
      <c r="F344" s="66"/>
      <c r="G344" s="66"/>
      <c r="H344" s="66"/>
      <c r="I344" s="66"/>
      <c r="J344" s="66"/>
      <c r="K344" s="66"/>
      <c r="L344" s="66"/>
    </row>
    <row r="345" spans="1:12" x14ac:dyDescent="0.25">
      <c r="A345" s="66"/>
      <c r="B345" s="66"/>
      <c r="C345" s="66"/>
      <c r="D345" s="66"/>
      <c r="E345" s="66"/>
      <c r="F345" s="66"/>
      <c r="G345" s="66"/>
      <c r="H345" s="66"/>
      <c r="I345" s="66"/>
      <c r="J345" s="66"/>
      <c r="K345" s="66"/>
      <c r="L345" s="66"/>
    </row>
    <row r="346" spans="1:12" x14ac:dyDescent="0.25">
      <c r="A346" s="66"/>
      <c r="B346" s="66"/>
      <c r="C346" s="66"/>
      <c r="D346" s="66"/>
      <c r="E346" s="66"/>
      <c r="F346" s="66"/>
      <c r="G346" s="66"/>
      <c r="H346" s="66"/>
      <c r="I346" s="66"/>
      <c r="J346" s="66"/>
      <c r="K346" s="66"/>
      <c r="L346" s="66"/>
    </row>
    <row r="347" spans="1:12" x14ac:dyDescent="0.25">
      <c r="A347" s="66"/>
      <c r="B347" s="66"/>
      <c r="C347" s="66"/>
      <c r="D347" s="66"/>
      <c r="E347" s="66"/>
      <c r="F347" s="66"/>
      <c r="G347" s="66"/>
      <c r="H347" s="66"/>
      <c r="I347" s="66"/>
      <c r="J347" s="66"/>
      <c r="K347" s="66"/>
      <c r="L347" s="66"/>
    </row>
    <row r="348" spans="1:12" x14ac:dyDescent="0.25">
      <c r="A348" s="66"/>
      <c r="B348" s="66"/>
      <c r="C348" s="66"/>
      <c r="D348" s="66"/>
      <c r="E348" s="66"/>
      <c r="F348" s="66"/>
      <c r="G348" s="66"/>
      <c r="H348" s="66"/>
      <c r="I348" s="66"/>
      <c r="J348" s="66"/>
      <c r="K348" s="66"/>
      <c r="L348" s="66"/>
    </row>
    <row r="349" spans="1:12" x14ac:dyDescent="0.25">
      <c r="A349" s="66"/>
      <c r="B349" s="66"/>
      <c r="C349" s="66"/>
      <c r="D349" s="66"/>
      <c r="E349" s="66"/>
      <c r="F349" s="66"/>
      <c r="G349" s="66"/>
      <c r="H349" s="66"/>
      <c r="I349" s="66"/>
      <c r="J349" s="66"/>
      <c r="K349" s="66"/>
      <c r="L349" s="66"/>
    </row>
    <row r="350" spans="1:12" x14ac:dyDescent="0.25">
      <c r="A350" s="66"/>
      <c r="B350" s="66"/>
      <c r="C350" s="66"/>
      <c r="D350" s="66"/>
      <c r="E350" s="66"/>
      <c r="F350" s="66"/>
      <c r="G350" s="66"/>
      <c r="H350" s="66"/>
      <c r="I350" s="66"/>
      <c r="J350" s="66"/>
      <c r="K350" s="66"/>
      <c r="L350" s="66"/>
    </row>
    <row r="351" spans="1:12" x14ac:dyDescent="0.25">
      <c r="A351" s="66"/>
      <c r="B351" s="66"/>
      <c r="C351" s="66"/>
      <c r="D351" s="66"/>
      <c r="E351" s="66"/>
      <c r="F351" s="66"/>
      <c r="G351" s="66"/>
      <c r="H351" s="66"/>
      <c r="I351" s="66"/>
      <c r="J351" s="66"/>
      <c r="K351" s="66"/>
      <c r="L351" s="66"/>
    </row>
    <row r="352" spans="1:12" x14ac:dyDescent="0.25">
      <c r="A352" s="66"/>
      <c r="B352" s="66"/>
      <c r="C352" s="66"/>
      <c r="D352" s="66"/>
      <c r="E352" s="66"/>
      <c r="F352" s="66"/>
      <c r="G352" s="66"/>
      <c r="H352" s="66"/>
      <c r="I352" s="66"/>
      <c r="J352" s="66"/>
      <c r="K352" s="66"/>
      <c r="L352" s="66"/>
    </row>
    <row r="353" spans="1:12" x14ac:dyDescent="0.25">
      <c r="A353" s="66"/>
      <c r="B353" s="66"/>
      <c r="C353" s="66"/>
      <c r="D353" s="66"/>
      <c r="E353" s="66"/>
      <c r="F353" s="66"/>
      <c r="G353" s="66"/>
      <c r="H353" s="66"/>
      <c r="I353" s="66"/>
      <c r="J353" s="66"/>
      <c r="K353" s="66"/>
      <c r="L353" s="66"/>
    </row>
    <row r="354" spans="1:12" x14ac:dyDescent="0.25">
      <c r="A354" s="66"/>
      <c r="B354" s="66"/>
      <c r="C354" s="66"/>
      <c r="D354" s="66"/>
      <c r="E354" s="66"/>
      <c r="F354" s="66"/>
      <c r="G354" s="66"/>
      <c r="H354" s="66"/>
      <c r="I354" s="66"/>
      <c r="J354" s="66"/>
      <c r="K354" s="66"/>
      <c r="L354" s="66"/>
    </row>
    <row r="355" spans="1:12" x14ac:dyDescent="0.25">
      <c r="A355" s="66"/>
      <c r="B355" s="66"/>
      <c r="C355" s="66"/>
      <c r="D355" s="66"/>
      <c r="E355" s="66"/>
      <c r="F355" s="66"/>
      <c r="G355" s="66"/>
      <c r="H355" s="66"/>
      <c r="I355" s="66"/>
      <c r="J355" s="66"/>
      <c r="K355" s="66"/>
      <c r="L355" s="66"/>
    </row>
    <row r="356" spans="1:12" x14ac:dyDescent="0.25">
      <c r="A356" s="66"/>
      <c r="B356" s="66"/>
      <c r="C356" s="66"/>
      <c r="D356" s="66"/>
      <c r="E356" s="66"/>
      <c r="F356" s="66"/>
      <c r="G356" s="66"/>
      <c r="H356" s="66"/>
      <c r="I356" s="66"/>
      <c r="J356" s="66"/>
      <c r="K356" s="66"/>
      <c r="L356" s="66"/>
    </row>
    <row r="357" spans="1:12" x14ac:dyDescent="0.25">
      <c r="A357" s="66"/>
      <c r="B357" s="66"/>
      <c r="C357" s="66"/>
      <c r="D357" s="66"/>
      <c r="E357" s="66"/>
      <c r="F357" s="66"/>
      <c r="G357" s="66"/>
      <c r="H357" s="66"/>
      <c r="I357" s="66"/>
      <c r="J357" s="66"/>
      <c r="K357" s="66"/>
      <c r="L357" s="66"/>
    </row>
    <row r="358" spans="1:12" x14ac:dyDescent="0.25">
      <c r="A358" s="66"/>
      <c r="B358" s="66"/>
      <c r="C358" s="66"/>
      <c r="D358" s="66"/>
      <c r="E358" s="66"/>
      <c r="F358" s="66"/>
      <c r="G358" s="66"/>
      <c r="H358" s="66"/>
      <c r="I358" s="66"/>
      <c r="J358" s="66"/>
      <c r="K358" s="66"/>
      <c r="L358" s="66"/>
    </row>
    <row r="359" spans="1:12" x14ac:dyDescent="0.25">
      <c r="A359" s="66"/>
      <c r="B359" s="66"/>
      <c r="C359" s="66"/>
      <c r="D359" s="66"/>
      <c r="E359" s="66"/>
      <c r="F359" s="66"/>
      <c r="G359" s="66"/>
      <c r="H359" s="66"/>
      <c r="I359" s="66"/>
      <c r="J359" s="66"/>
      <c r="K359" s="66"/>
      <c r="L359" s="66"/>
    </row>
    <row r="360" spans="1:12" x14ac:dyDescent="0.25">
      <c r="A360" s="66"/>
      <c r="B360" s="66"/>
      <c r="C360" s="66"/>
      <c r="D360" s="66"/>
      <c r="E360" s="66"/>
      <c r="F360" s="66"/>
      <c r="G360" s="66"/>
      <c r="H360" s="66"/>
      <c r="I360" s="66"/>
      <c r="J360" s="66"/>
      <c r="K360" s="66"/>
      <c r="L360" s="66"/>
    </row>
    <row r="361" spans="1:12" x14ac:dyDescent="0.25">
      <c r="A361" s="66"/>
      <c r="B361" s="66"/>
      <c r="C361" s="66"/>
      <c r="D361" s="66"/>
      <c r="E361" s="66"/>
      <c r="F361" s="66"/>
      <c r="G361" s="66"/>
      <c r="H361" s="66"/>
      <c r="I361" s="66"/>
      <c r="J361" s="66"/>
      <c r="K361" s="66"/>
      <c r="L361" s="66"/>
    </row>
    <row r="362" spans="1:12" x14ac:dyDescent="0.25">
      <c r="A362" s="66"/>
      <c r="B362" s="66"/>
      <c r="C362" s="66"/>
      <c r="D362" s="66"/>
      <c r="E362" s="66"/>
      <c r="F362" s="66"/>
      <c r="G362" s="66"/>
      <c r="H362" s="66"/>
      <c r="I362" s="66"/>
      <c r="J362" s="66"/>
      <c r="K362" s="66"/>
      <c r="L362" s="66"/>
    </row>
    <row r="363" spans="1:12" x14ac:dyDescent="0.25">
      <c r="A363" s="66"/>
      <c r="B363" s="66"/>
      <c r="C363" s="66"/>
      <c r="D363" s="66"/>
      <c r="E363" s="66"/>
      <c r="F363" s="66"/>
      <c r="G363" s="66"/>
      <c r="H363" s="66"/>
      <c r="I363" s="66"/>
      <c r="J363" s="66"/>
      <c r="K363" s="66"/>
      <c r="L363" s="66"/>
    </row>
    <row r="364" spans="1:12" x14ac:dyDescent="0.25">
      <c r="A364" s="66"/>
      <c r="B364" s="66"/>
      <c r="C364" s="66"/>
      <c r="D364" s="66"/>
      <c r="E364" s="66"/>
      <c r="F364" s="66"/>
      <c r="G364" s="66"/>
      <c r="H364" s="66"/>
      <c r="I364" s="66"/>
      <c r="J364" s="66"/>
      <c r="K364" s="66"/>
      <c r="L364" s="66"/>
    </row>
    <row r="365" spans="1:12" x14ac:dyDescent="0.25">
      <c r="A365" s="66"/>
      <c r="B365" s="66"/>
      <c r="C365" s="66"/>
      <c r="D365" s="66"/>
      <c r="E365" s="66"/>
      <c r="F365" s="66"/>
      <c r="G365" s="66"/>
      <c r="H365" s="66"/>
      <c r="I365" s="66"/>
      <c r="J365" s="66"/>
      <c r="K365" s="66"/>
      <c r="L365" s="66"/>
    </row>
    <row r="366" spans="1:12" x14ac:dyDescent="0.25">
      <c r="A366" s="66"/>
      <c r="B366" s="66"/>
      <c r="C366" s="66"/>
      <c r="D366" s="66"/>
      <c r="E366" s="66"/>
      <c r="F366" s="66"/>
      <c r="G366" s="66"/>
      <c r="H366" s="66"/>
      <c r="I366" s="66"/>
      <c r="J366" s="66"/>
      <c r="K366" s="66"/>
      <c r="L366" s="66"/>
    </row>
    <row r="367" spans="1:12" x14ac:dyDescent="0.25">
      <c r="A367" s="66"/>
      <c r="B367" s="66"/>
      <c r="C367" s="66"/>
      <c r="D367" s="66"/>
      <c r="E367" s="66"/>
      <c r="F367" s="66"/>
      <c r="G367" s="66"/>
      <c r="H367" s="66"/>
      <c r="I367" s="66"/>
      <c r="J367" s="66"/>
      <c r="K367" s="66"/>
      <c r="L367" s="66"/>
    </row>
    <row r="368" spans="1:12" x14ac:dyDescent="0.25">
      <c r="A368" s="66"/>
      <c r="B368" s="66"/>
      <c r="C368" s="66"/>
      <c r="D368" s="66"/>
      <c r="E368" s="66"/>
      <c r="F368" s="66"/>
      <c r="G368" s="66"/>
      <c r="H368" s="66"/>
      <c r="I368" s="66"/>
      <c r="J368" s="66"/>
      <c r="K368" s="66"/>
      <c r="L368" s="66"/>
    </row>
    <row r="369" spans="1:12" x14ac:dyDescent="0.25">
      <c r="A369" s="66"/>
      <c r="B369" s="66"/>
      <c r="C369" s="66"/>
      <c r="D369" s="66"/>
      <c r="E369" s="66"/>
      <c r="F369" s="66"/>
      <c r="G369" s="66"/>
      <c r="H369" s="66"/>
      <c r="I369" s="66"/>
      <c r="J369" s="66"/>
      <c r="K369" s="66"/>
      <c r="L369" s="66"/>
    </row>
    <row r="370" spans="1:12" x14ac:dyDescent="0.25">
      <c r="A370" s="66"/>
      <c r="B370" s="66"/>
      <c r="C370" s="66"/>
      <c r="D370" s="66"/>
      <c r="E370" s="66"/>
      <c r="F370" s="66"/>
      <c r="G370" s="66"/>
      <c r="H370" s="66"/>
      <c r="I370" s="66"/>
      <c r="J370" s="66"/>
      <c r="K370" s="66"/>
      <c r="L370" s="66"/>
    </row>
    <row r="371" spans="1:12" x14ac:dyDescent="0.25">
      <c r="A371" s="66"/>
      <c r="B371" s="66"/>
      <c r="C371" s="66"/>
      <c r="D371" s="66"/>
      <c r="E371" s="66"/>
      <c r="F371" s="66"/>
      <c r="G371" s="66"/>
      <c r="H371" s="66"/>
      <c r="I371" s="66"/>
      <c r="J371" s="66"/>
      <c r="K371" s="66"/>
      <c r="L371" s="66"/>
    </row>
    <row r="372" spans="1:12" x14ac:dyDescent="0.25">
      <c r="A372" s="66"/>
      <c r="B372" s="66"/>
      <c r="C372" s="66"/>
      <c r="D372" s="66"/>
      <c r="E372" s="66"/>
      <c r="F372" s="66"/>
      <c r="G372" s="66"/>
      <c r="H372" s="66"/>
      <c r="I372" s="66"/>
      <c r="J372" s="66"/>
      <c r="K372" s="66"/>
      <c r="L372" s="66"/>
    </row>
    <row r="373" spans="1:12" x14ac:dyDescent="0.25">
      <c r="A373" s="66"/>
      <c r="B373" s="66"/>
      <c r="C373" s="66"/>
      <c r="D373" s="66"/>
      <c r="E373" s="66"/>
      <c r="F373" s="66"/>
      <c r="G373" s="66"/>
      <c r="H373" s="66"/>
      <c r="I373" s="66"/>
      <c r="J373" s="66"/>
      <c r="K373" s="66"/>
      <c r="L373" s="66"/>
    </row>
    <row r="374" spans="1:12" x14ac:dyDescent="0.25">
      <c r="A374" s="66"/>
      <c r="B374" s="66"/>
      <c r="C374" s="66"/>
      <c r="D374" s="66"/>
      <c r="E374" s="66"/>
      <c r="F374" s="66"/>
      <c r="G374" s="66"/>
      <c r="H374" s="66"/>
      <c r="I374" s="66"/>
      <c r="J374" s="66"/>
      <c r="K374" s="66"/>
      <c r="L374" s="66"/>
    </row>
    <row r="375" spans="1:12" x14ac:dyDescent="0.25">
      <c r="A375" s="66"/>
      <c r="B375" s="66"/>
      <c r="C375" s="66"/>
      <c r="D375" s="66"/>
      <c r="E375" s="66"/>
      <c r="F375" s="66"/>
      <c r="G375" s="66"/>
      <c r="H375" s="66"/>
      <c r="I375" s="66"/>
      <c r="J375" s="66"/>
      <c r="K375" s="66"/>
      <c r="L375" s="66"/>
    </row>
    <row r="376" spans="1:12" x14ac:dyDescent="0.25">
      <c r="A376" s="66"/>
      <c r="B376" s="66"/>
      <c r="C376" s="66"/>
      <c r="D376" s="66"/>
      <c r="E376" s="66"/>
      <c r="F376" s="66"/>
      <c r="G376" s="66"/>
      <c r="H376" s="66"/>
      <c r="I376" s="66"/>
      <c r="J376" s="66"/>
      <c r="K376" s="66"/>
      <c r="L376" s="66"/>
    </row>
    <row r="377" spans="1:12" x14ac:dyDescent="0.25">
      <c r="A377" s="66"/>
      <c r="B377" s="66"/>
      <c r="C377" s="66"/>
      <c r="D377" s="66"/>
      <c r="E377" s="66"/>
      <c r="F377" s="66"/>
      <c r="G377" s="66"/>
      <c r="H377" s="66"/>
      <c r="I377" s="66"/>
      <c r="J377" s="66"/>
      <c r="K377" s="66"/>
      <c r="L377" s="66"/>
    </row>
    <row r="378" spans="1:12" x14ac:dyDescent="0.25">
      <c r="A378" s="66"/>
      <c r="B378" s="66"/>
      <c r="C378" s="66"/>
      <c r="D378" s="66"/>
      <c r="E378" s="66"/>
      <c r="F378" s="66"/>
      <c r="G378" s="66"/>
      <c r="H378" s="66"/>
      <c r="I378" s="66"/>
      <c r="J378" s="66"/>
      <c r="K378" s="66"/>
      <c r="L378" s="66"/>
    </row>
    <row r="379" spans="1:12" x14ac:dyDescent="0.25">
      <c r="A379" s="66"/>
      <c r="B379" s="66"/>
      <c r="C379" s="66"/>
      <c r="D379" s="66"/>
      <c r="E379" s="66"/>
      <c r="F379" s="66"/>
      <c r="G379" s="66"/>
      <c r="H379" s="66"/>
      <c r="I379" s="66"/>
      <c r="J379" s="66"/>
      <c r="K379" s="66"/>
      <c r="L379" s="66"/>
    </row>
    <row r="380" spans="1:12" x14ac:dyDescent="0.25">
      <c r="A380" s="66"/>
      <c r="B380" s="66"/>
      <c r="C380" s="66"/>
      <c r="D380" s="66"/>
      <c r="E380" s="66"/>
      <c r="F380" s="66"/>
      <c r="G380" s="66"/>
      <c r="H380" s="66"/>
      <c r="I380" s="66"/>
      <c r="J380" s="66"/>
      <c r="K380" s="66"/>
      <c r="L380" s="66"/>
    </row>
    <row r="381" spans="1:12" x14ac:dyDescent="0.25">
      <c r="A381" s="66"/>
      <c r="B381" s="66"/>
      <c r="C381" s="66"/>
      <c r="D381" s="66"/>
      <c r="E381" s="66"/>
      <c r="F381" s="66"/>
      <c r="G381" s="66"/>
      <c r="H381" s="66"/>
      <c r="I381" s="66"/>
      <c r="J381" s="66"/>
      <c r="K381" s="66"/>
      <c r="L381" s="66"/>
    </row>
    <row r="382" spans="1:12" x14ac:dyDescent="0.25">
      <c r="A382" s="66"/>
      <c r="B382" s="66"/>
      <c r="C382" s="66"/>
      <c r="D382" s="66"/>
      <c r="E382" s="66"/>
      <c r="F382" s="66"/>
      <c r="G382" s="66"/>
      <c r="H382" s="66"/>
      <c r="I382" s="66"/>
      <c r="J382" s="66"/>
      <c r="K382" s="66"/>
      <c r="L382" s="66"/>
    </row>
    <row r="383" spans="1:12" x14ac:dyDescent="0.25">
      <c r="A383" s="66"/>
      <c r="B383" s="66"/>
      <c r="C383" s="66"/>
      <c r="D383" s="66"/>
      <c r="E383" s="66"/>
      <c r="F383" s="66"/>
      <c r="G383" s="66"/>
      <c r="H383" s="66"/>
      <c r="I383" s="66"/>
      <c r="J383" s="66"/>
      <c r="K383" s="66"/>
      <c r="L383" s="66"/>
    </row>
    <row r="384" spans="1:12" x14ac:dyDescent="0.25">
      <c r="A384" s="66"/>
      <c r="B384" s="66"/>
      <c r="C384" s="66"/>
      <c r="D384" s="66"/>
      <c r="E384" s="66"/>
      <c r="F384" s="66"/>
      <c r="G384" s="66"/>
      <c r="H384" s="66"/>
      <c r="I384" s="66"/>
      <c r="J384" s="66"/>
      <c r="K384" s="66"/>
      <c r="L384" s="66"/>
    </row>
    <row r="385" spans="1:12" x14ac:dyDescent="0.25">
      <c r="A385" s="66"/>
      <c r="B385" s="66"/>
      <c r="C385" s="66"/>
      <c r="D385" s="66"/>
      <c r="E385" s="66"/>
      <c r="F385" s="66"/>
      <c r="G385" s="66"/>
      <c r="H385" s="66"/>
      <c r="I385" s="66"/>
      <c r="J385" s="66"/>
      <c r="K385" s="66"/>
      <c r="L385" s="66"/>
    </row>
    <row r="386" spans="1:12" x14ac:dyDescent="0.25">
      <c r="A386" s="66"/>
      <c r="B386" s="66"/>
      <c r="C386" s="66"/>
      <c r="D386" s="66"/>
      <c r="E386" s="66"/>
      <c r="F386" s="66"/>
      <c r="G386" s="66"/>
      <c r="H386" s="66"/>
      <c r="I386" s="66"/>
      <c r="J386" s="66"/>
      <c r="K386" s="66"/>
      <c r="L386" s="66"/>
    </row>
    <row r="387" spans="1:12" x14ac:dyDescent="0.25">
      <c r="A387" s="66"/>
      <c r="B387" s="66"/>
      <c r="C387" s="66"/>
      <c r="D387" s="66"/>
      <c r="E387" s="66"/>
      <c r="F387" s="66"/>
      <c r="G387" s="66"/>
      <c r="H387" s="66"/>
      <c r="I387" s="66"/>
      <c r="J387" s="66"/>
      <c r="K387" s="66"/>
      <c r="L387" s="66"/>
    </row>
    <row r="388" spans="1:12" x14ac:dyDescent="0.25">
      <c r="A388" s="66"/>
      <c r="B388" s="66"/>
      <c r="C388" s="66"/>
      <c r="D388" s="66"/>
      <c r="E388" s="66"/>
      <c r="F388" s="66"/>
      <c r="G388" s="66"/>
      <c r="H388" s="66"/>
      <c r="I388" s="66"/>
      <c r="J388" s="66"/>
      <c r="K388" s="66"/>
      <c r="L388" s="66"/>
    </row>
    <row r="389" spans="1:12" x14ac:dyDescent="0.25">
      <c r="A389" s="66"/>
      <c r="B389" s="66"/>
      <c r="C389" s="66"/>
      <c r="D389" s="66"/>
      <c r="E389" s="66"/>
      <c r="F389" s="66"/>
      <c r="G389" s="66"/>
      <c r="H389" s="66"/>
      <c r="I389" s="66"/>
      <c r="J389" s="66"/>
      <c r="K389" s="66"/>
      <c r="L389" s="66"/>
    </row>
    <row r="390" spans="1:12" x14ac:dyDescent="0.25">
      <c r="A390" s="66"/>
      <c r="B390" s="66"/>
      <c r="C390" s="66"/>
      <c r="D390" s="66"/>
      <c r="E390" s="66"/>
      <c r="F390" s="66"/>
      <c r="G390" s="66"/>
      <c r="H390" s="66"/>
      <c r="I390" s="66"/>
      <c r="J390" s="66"/>
      <c r="K390" s="66"/>
      <c r="L390" s="66"/>
    </row>
    <row r="391" spans="1:12" x14ac:dyDescent="0.25">
      <c r="A391" s="66"/>
      <c r="B391" s="66"/>
      <c r="C391" s="66"/>
      <c r="D391" s="66"/>
      <c r="E391" s="66"/>
      <c r="F391" s="66"/>
      <c r="G391" s="66"/>
      <c r="H391" s="66"/>
      <c r="I391" s="66"/>
      <c r="J391" s="66"/>
      <c r="K391" s="66"/>
      <c r="L391" s="66"/>
    </row>
    <row r="392" spans="1:12" x14ac:dyDescent="0.25">
      <c r="A392" s="66"/>
      <c r="B392" s="66"/>
      <c r="C392" s="66"/>
      <c r="D392" s="66"/>
      <c r="E392" s="66"/>
      <c r="F392" s="66"/>
      <c r="G392" s="66"/>
      <c r="H392" s="66"/>
      <c r="I392" s="66"/>
      <c r="J392" s="66"/>
      <c r="K392" s="66"/>
      <c r="L392" s="66"/>
    </row>
    <row r="393" spans="1:12" x14ac:dyDescent="0.25">
      <c r="A393" s="66"/>
      <c r="B393" s="66"/>
      <c r="C393" s="66"/>
      <c r="D393" s="66"/>
      <c r="E393" s="66"/>
      <c r="F393" s="66"/>
      <c r="G393" s="66"/>
      <c r="H393" s="66"/>
      <c r="I393" s="66"/>
      <c r="J393" s="66"/>
      <c r="K393" s="66"/>
      <c r="L393" s="66"/>
    </row>
    <row r="394" spans="1:12" x14ac:dyDescent="0.25">
      <c r="A394" s="66"/>
      <c r="B394" s="66"/>
      <c r="C394" s="66"/>
      <c r="D394" s="66"/>
      <c r="E394" s="66"/>
      <c r="F394" s="66"/>
      <c r="G394" s="66"/>
      <c r="H394" s="66"/>
      <c r="I394" s="66"/>
      <c r="J394" s="66"/>
      <c r="K394" s="66"/>
      <c r="L394" s="66"/>
    </row>
    <row r="395" spans="1:12" x14ac:dyDescent="0.25">
      <c r="A395" s="66"/>
      <c r="B395" s="66"/>
      <c r="C395" s="66"/>
      <c r="D395" s="66"/>
      <c r="E395" s="66"/>
      <c r="F395" s="66"/>
      <c r="G395" s="66"/>
      <c r="H395" s="66"/>
      <c r="I395" s="66"/>
      <c r="J395" s="66"/>
      <c r="K395" s="66"/>
      <c r="L395" s="66"/>
    </row>
    <row r="396" spans="1:12" x14ac:dyDescent="0.25">
      <c r="A396" s="66"/>
      <c r="B396" s="66"/>
      <c r="C396" s="66"/>
      <c r="D396" s="66"/>
      <c r="E396" s="66"/>
      <c r="F396" s="66"/>
      <c r="G396" s="66"/>
      <c r="H396" s="66"/>
      <c r="I396" s="66"/>
      <c r="J396" s="66"/>
      <c r="K396" s="66"/>
      <c r="L396" s="66"/>
    </row>
    <row r="397" spans="1:12" x14ac:dyDescent="0.25">
      <c r="A397" s="66"/>
      <c r="B397" s="66"/>
      <c r="C397" s="66"/>
      <c r="D397" s="66"/>
      <c r="E397" s="66"/>
      <c r="F397" s="66"/>
      <c r="G397" s="66"/>
      <c r="H397" s="66"/>
      <c r="I397" s="66"/>
      <c r="J397" s="66"/>
      <c r="K397" s="66"/>
      <c r="L397" s="66"/>
    </row>
    <row r="398" spans="1:12" x14ac:dyDescent="0.25">
      <c r="A398" s="66"/>
      <c r="B398" s="66"/>
      <c r="C398" s="66"/>
      <c r="D398" s="66"/>
      <c r="E398" s="66"/>
      <c r="F398" s="66"/>
      <c r="G398" s="66"/>
      <c r="H398" s="66"/>
      <c r="I398" s="66"/>
      <c r="J398" s="66"/>
      <c r="K398" s="66"/>
      <c r="L398" s="66"/>
    </row>
    <row r="399" spans="1:12" x14ac:dyDescent="0.25">
      <c r="A399" s="66"/>
      <c r="B399" s="66"/>
      <c r="C399" s="66"/>
      <c r="D399" s="66"/>
      <c r="E399" s="66"/>
      <c r="F399" s="66"/>
      <c r="G399" s="66"/>
      <c r="H399" s="66"/>
      <c r="I399" s="66"/>
      <c r="J399" s="66"/>
      <c r="K399" s="66"/>
      <c r="L399" s="66"/>
    </row>
    <row r="400" spans="1:12" x14ac:dyDescent="0.25">
      <c r="A400" s="66"/>
      <c r="B400" s="66"/>
      <c r="C400" s="66"/>
      <c r="D400" s="66"/>
      <c r="E400" s="66"/>
      <c r="F400" s="66"/>
      <c r="G400" s="66"/>
      <c r="H400" s="66"/>
      <c r="I400" s="66"/>
      <c r="J400" s="66"/>
      <c r="K400" s="66"/>
      <c r="L400" s="66"/>
    </row>
    <row r="401" spans="1:12" x14ac:dyDescent="0.25">
      <c r="A401" s="66"/>
      <c r="B401" s="66"/>
      <c r="C401" s="66"/>
      <c r="D401" s="66"/>
      <c r="E401" s="66"/>
      <c r="F401" s="66"/>
      <c r="G401" s="66"/>
      <c r="H401" s="66"/>
      <c r="I401" s="66"/>
      <c r="J401" s="66"/>
      <c r="K401" s="66"/>
      <c r="L401" s="66"/>
    </row>
    <row r="402" spans="1:12" x14ac:dyDescent="0.25">
      <c r="A402" s="66"/>
      <c r="B402" s="66"/>
      <c r="C402" s="66"/>
      <c r="D402" s="66"/>
      <c r="E402" s="66"/>
      <c r="F402" s="66"/>
      <c r="G402" s="66"/>
      <c r="H402" s="66"/>
      <c r="I402" s="66"/>
      <c r="J402" s="66"/>
      <c r="K402" s="66"/>
      <c r="L402" s="66"/>
    </row>
    <row r="403" spans="1:12" x14ac:dyDescent="0.25">
      <c r="A403" s="66"/>
      <c r="B403" s="66"/>
      <c r="C403" s="66"/>
      <c r="D403" s="66"/>
      <c r="E403" s="66"/>
      <c r="F403" s="66"/>
      <c r="G403" s="66"/>
      <c r="H403" s="66"/>
      <c r="I403" s="66"/>
      <c r="J403" s="66"/>
      <c r="K403" s="66"/>
      <c r="L403" s="66"/>
    </row>
    <row r="404" spans="1:12" x14ac:dyDescent="0.25">
      <c r="A404" s="66"/>
      <c r="B404" s="66"/>
      <c r="C404" s="66"/>
      <c r="D404" s="66"/>
      <c r="E404" s="66"/>
      <c r="F404" s="66"/>
      <c r="G404" s="66"/>
      <c r="H404" s="66"/>
      <c r="I404" s="66"/>
      <c r="J404" s="66"/>
      <c r="K404" s="66"/>
      <c r="L404" s="66"/>
    </row>
    <row r="405" spans="1:12" x14ac:dyDescent="0.25">
      <c r="A405" s="66"/>
      <c r="B405" s="66"/>
      <c r="C405" s="66"/>
      <c r="D405" s="66"/>
      <c r="E405" s="66"/>
      <c r="F405" s="66"/>
      <c r="G405" s="66"/>
      <c r="H405" s="66"/>
      <c r="I405" s="66"/>
      <c r="J405" s="66"/>
      <c r="K405" s="66"/>
      <c r="L405" s="66"/>
    </row>
    <row r="406" spans="1:12" x14ac:dyDescent="0.25">
      <c r="A406" s="66"/>
      <c r="B406" s="66"/>
      <c r="C406" s="66"/>
      <c r="D406" s="66"/>
      <c r="E406" s="66"/>
      <c r="F406" s="66"/>
      <c r="G406" s="66"/>
      <c r="H406" s="66"/>
      <c r="I406" s="66"/>
      <c r="J406" s="66"/>
      <c r="K406" s="66"/>
      <c r="L406" s="66"/>
    </row>
    <row r="407" spans="1:12" x14ac:dyDescent="0.25">
      <c r="A407" s="66"/>
      <c r="B407" s="66"/>
      <c r="C407" s="66"/>
      <c r="D407" s="66"/>
      <c r="E407" s="66"/>
      <c r="F407" s="66"/>
      <c r="G407" s="66"/>
      <c r="H407" s="66"/>
      <c r="I407" s="66"/>
      <c r="J407" s="66"/>
      <c r="K407" s="66"/>
      <c r="L407" s="66"/>
    </row>
    <row r="408" spans="1:12" x14ac:dyDescent="0.25">
      <c r="A408" s="66"/>
      <c r="B408" s="66"/>
      <c r="C408" s="66"/>
      <c r="D408" s="66"/>
      <c r="E408" s="66"/>
      <c r="F408" s="66"/>
      <c r="G408" s="66"/>
      <c r="H408" s="66"/>
      <c r="I408" s="66"/>
      <c r="J408" s="66"/>
      <c r="K408" s="66"/>
      <c r="L408" s="66"/>
    </row>
    <row r="409" spans="1:12" x14ac:dyDescent="0.25">
      <c r="A409" s="66"/>
      <c r="B409" s="66"/>
      <c r="C409" s="66"/>
      <c r="D409" s="66"/>
      <c r="E409" s="66"/>
      <c r="F409" s="66"/>
      <c r="G409" s="66"/>
      <c r="H409" s="66"/>
      <c r="I409" s="66"/>
      <c r="J409" s="66"/>
      <c r="K409" s="66"/>
      <c r="L409" s="66"/>
    </row>
    <row r="410" spans="1:12" x14ac:dyDescent="0.25">
      <c r="A410" s="66"/>
      <c r="B410" s="66"/>
      <c r="C410" s="66"/>
      <c r="D410" s="66"/>
      <c r="E410" s="66"/>
      <c r="F410" s="66"/>
      <c r="G410" s="66"/>
      <c r="H410" s="66"/>
      <c r="I410" s="66"/>
      <c r="J410" s="66"/>
      <c r="K410" s="66"/>
      <c r="L410" s="66"/>
    </row>
    <row r="411" spans="1:12" x14ac:dyDescent="0.25">
      <c r="A411" s="66"/>
      <c r="B411" s="66"/>
      <c r="C411" s="66"/>
      <c r="D411" s="66"/>
      <c r="E411" s="66"/>
      <c r="F411" s="66"/>
      <c r="G411" s="66"/>
      <c r="H411" s="66"/>
      <c r="I411" s="66"/>
      <c r="J411" s="66"/>
      <c r="K411" s="66"/>
      <c r="L411" s="66"/>
    </row>
    <row r="412" spans="1:12" x14ac:dyDescent="0.25">
      <c r="A412" s="66"/>
      <c r="B412" s="66"/>
      <c r="C412" s="66"/>
      <c r="D412" s="66"/>
      <c r="E412" s="66"/>
      <c r="F412" s="66"/>
      <c r="G412" s="66"/>
      <c r="H412" s="66"/>
      <c r="I412" s="66"/>
      <c r="J412" s="66"/>
      <c r="K412" s="66"/>
      <c r="L412" s="66"/>
    </row>
    <row r="413" spans="1:12" x14ac:dyDescent="0.25">
      <c r="A413" s="66"/>
      <c r="B413" s="66"/>
      <c r="C413" s="66"/>
      <c r="D413" s="66"/>
      <c r="E413" s="66"/>
      <c r="F413" s="66"/>
      <c r="G413" s="66"/>
      <c r="H413" s="66"/>
      <c r="I413" s="66"/>
      <c r="J413" s="66"/>
      <c r="K413" s="66"/>
      <c r="L413" s="66"/>
    </row>
    <row r="414" spans="1:12" x14ac:dyDescent="0.25">
      <c r="A414" s="66"/>
      <c r="B414" s="66"/>
      <c r="C414" s="66"/>
      <c r="D414" s="66"/>
      <c r="E414" s="66"/>
      <c r="F414" s="66"/>
      <c r="G414" s="66"/>
      <c r="H414" s="66"/>
      <c r="I414" s="66"/>
      <c r="J414" s="66"/>
      <c r="K414" s="66"/>
      <c r="L414" s="66"/>
    </row>
    <row r="415" spans="1:12" x14ac:dyDescent="0.25">
      <c r="A415" s="66"/>
      <c r="B415" s="66"/>
      <c r="C415" s="66"/>
      <c r="D415" s="66"/>
      <c r="E415" s="66"/>
      <c r="F415" s="66"/>
      <c r="G415" s="66"/>
      <c r="H415" s="66"/>
      <c r="I415" s="66"/>
      <c r="J415" s="66"/>
      <c r="K415" s="66"/>
      <c r="L415" s="66"/>
    </row>
    <row r="416" spans="1:12" x14ac:dyDescent="0.25">
      <c r="A416" s="66"/>
      <c r="B416" s="66"/>
      <c r="C416" s="66"/>
      <c r="D416" s="66"/>
      <c r="E416" s="66"/>
      <c r="F416" s="66"/>
      <c r="G416" s="66"/>
      <c r="H416" s="66"/>
      <c r="I416" s="66"/>
      <c r="J416" s="66"/>
      <c r="K416" s="66"/>
      <c r="L416" s="66"/>
    </row>
    <row r="417" spans="1:12" x14ac:dyDescent="0.25">
      <c r="A417" s="66"/>
      <c r="B417" s="66"/>
      <c r="C417" s="66"/>
      <c r="D417" s="66"/>
      <c r="E417" s="66"/>
      <c r="F417" s="66"/>
      <c r="G417" s="66"/>
      <c r="H417" s="66"/>
      <c r="I417" s="66"/>
      <c r="J417" s="66"/>
      <c r="K417" s="66"/>
      <c r="L417" s="66"/>
    </row>
    <row r="418" spans="1:12" x14ac:dyDescent="0.25">
      <c r="A418" s="66"/>
      <c r="B418" s="66"/>
      <c r="C418" s="66"/>
      <c r="D418" s="66"/>
      <c r="E418" s="66"/>
      <c r="F418" s="66"/>
      <c r="G418" s="66"/>
      <c r="H418" s="66"/>
      <c r="I418" s="66"/>
      <c r="J418" s="66"/>
      <c r="K418" s="66"/>
      <c r="L418" s="66"/>
    </row>
    <row r="419" spans="1:12" x14ac:dyDescent="0.25">
      <c r="A419" s="66"/>
      <c r="B419" s="66"/>
      <c r="C419" s="66"/>
      <c r="D419" s="66"/>
      <c r="E419" s="66"/>
      <c r="F419" s="66"/>
      <c r="G419" s="66"/>
      <c r="H419" s="66"/>
      <c r="I419" s="66"/>
      <c r="J419" s="66"/>
      <c r="K419" s="66"/>
      <c r="L419" s="66"/>
    </row>
    <row r="420" spans="1:12" x14ac:dyDescent="0.25">
      <c r="A420" s="66"/>
      <c r="B420" s="66"/>
      <c r="C420" s="66"/>
      <c r="D420" s="66"/>
      <c r="E420" s="66"/>
      <c r="F420" s="66"/>
      <c r="G420" s="66"/>
      <c r="H420" s="66"/>
      <c r="I420" s="66"/>
      <c r="J420" s="66"/>
      <c r="K420" s="66"/>
      <c r="L420" s="66"/>
    </row>
    <row r="421" spans="1:12" x14ac:dyDescent="0.25">
      <c r="A421" s="66"/>
      <c r="B421" s="66"/>
      <c r="C421" s="66"/>
      <c r="D421" s="66"/>
      <c r="E421" s="66"/>
      <c r="F421" s="66"/>
      <c r="G421" s="66"/>
      <c r="H421" s="66"/>
      <c r="I421" s="66"/>
      <c r="J421" s="66"/>
      <c r="K421" s="66"/>
      <c r="L421" s="66"/>
    </row>
    <row r="422" spans="1:12" x14ac:dyDescent="0.25">
      <c r="A422" s="66"/>
      <c r="B422" s="66"/>
      <c r="C422" s="66"/>
      <c r="D422" s="66"/>
      <c r="E422" s="66"/>
      <c r="F422" s="66"/>
      <c r="G422" s="66"/>
      <c r="H422" s="66"/>
      <c r="I422" s="66"/>
      <c r="J422" s="66"/>
      <c r="K422" s="66"/>
      <c r="L422" s="66"/>
    </row>
    <row r="423" spans="1:12" x14ac:dyDescent="0.25">
      <c r="A423" s="66"/>
      <c r="B423" s="66"/>
      <c r="C423" s="66"/>
      <c r="D423" s="66"/>
      <c r="E423" s="66"/>
      <c r="F423" s="66"/>
      <c r="G423" s="66"/>
      <c r="H423" s="66"/>
      <c r="I423" s="66"/>
      <c r="J423" s="66"/>
      <c r="K423" s="66"/>
      <c r="L423" s="66"/>
    </row>
    <row r="424" spans="1:12" x14ac:dyDescent="0.25">
      <c r="A424" s="66"/>
      <c r="B424" s="66"/>
      <c r="C424" s="66"/>
      <c r="D424" s="66"/>
      <c r="E424" s="66"/>
      <c r="F424" s="66"/>
      <c r="G424" s="66"/>
      <c r="H424" s="66"/>
      <c r="I424" s="66"/>
      <c r="J424" s="66"/>
      <c r="K424" s="66"/>
      <c r="L424" s="66"/>
    </row>
    <row r="425" spans="1:12" x14ac:dyDescent="0.25">
      <c r="A425" s="66"/>
      <c r="B425" s="66"/>
      <c r="C425" s="66"/>
      <c r="D425" s="66"/>
      <c r="E425" s="66"/>
      <c r="F425" s="66"/>
      <c r="G425" s="66"/>
      <c r="H425" s="66"/>
      <c r="I425" s="66"/>
      <c r="J425" s="66"/>
      <c r="K425" s="66"/>
      <c r="L425" s="66"/>
    </row>
    <row r="426" spans="1:12" x14ac:dyDescent="0.25">
      <c r="A426" s="66"/>
      <c r="B426" s="66"/>
      <c r="C426" s="66"/>
      <c r="D426" s="66"/>
      <c r="E426" s="66"/>
      <c r="F426" s="66"/>
      <c r="G426" s="66"/>
      <c r="H426" s="66"/>
      <c r="I426" s="66"/>
      <c r="J426" s="66"/>
      <c r="K426" s="66"/>
      <c r="L426" s="66"/>
    </row>
    <row r="427" spans="1:12" x14ac:dyDescent="0.25">
      <c r="A427" s="66"/>
      <c r="B427" s="66"/>
      <c r="C427" s="66"/>
      <c r="D427" s="66"/>
      <c r="E427" s="66"/>
      <c r="F427" s="66"/>
      <c r="G427" s="66"/>
      <c r="H427" s="66"/>
      <c r="I427" s="66"/>
      <c r="J427" s="66"/>
      <c r="K427" s="66"/>
      <c r="L427" s="66"/>
    </row>
    <row r="428" spans="1:12" x14ac:dyDescent="0.25">
      <c r="A428" s="66"/>
      <c r="B428" s="66"/>
      <c r="C428" s="66"/>
      <c r="D428" s="66"/>
      <c r="E428" s="66"/>
      <c r="F428" s="66"/>
      <c r="G428" s="66"/>
      <c r="H428" s="66"/>
      <c r="I428" s="66"/>
      <c r="J428" s="66"/>
      <c r="K428" s="66"/>
      <c r="L428" s="66"/>
    </row>
    <row r="429" spans="1:12" x14ac:dyDescent="0.25">
      <c r="A429" s="66"/>
      <c r="B429" s="66"/>
      <c r="C429" s="66"/>
      <c r="D429" s="66"/>
      <c r="E429" s="66"/>
      <c r="F429" s="66"/>
      <c r="G429" s="66"/>
      <c r="H429" s="66"/>
      <c r="I429" s="66"/>
      <c r="J429" s="66"/>
      <c r="K429" s="66"/>
      <c r="L429" s="66"/>
    </row>
    <row r="430" spans="1:12" x14ac:dyDescent="0.25">
      <c r="A430" s="66"/>
      <c r="B430" s="66"/>
      <c r="C430" s="66"/>
      <c r="D430" s="66"/>
      <c r="E430" s="66"/>
      <c r="F430" s="66"/>
      <c r="G430" s="66"/>
      <c r="H430" s="66"/>
      <c r="I430" s="66"/>
      <c r="J430" s="66"/>
      <c r="K430" s="66"/>
      <c r="L430" s="66"/>
    </row>
    <row r="431" spans="1:12" x14ac:dyDescent="0.25">
      <c r="A431" s="66"/>
      <c r="B431" s="66"/>
      <c r="C431" s="66"/>
      <c r="D431" s="66"/>
      <c r="E431" s="66"/>
      <c r="F431" s="66"/>
      <c r="G431" s="66"/>
      <c r="H431" s="66"/>
      <c r="I431" s="66"/>
      <c r="J431" s="66"/>
      <c r="K431" s="66"/>
      <c r="L431" s="66"/>
    </row>
    <row r="432" spans="1:12" x14ac:dyDescent="0.25">
      <c r="A432" s="66"/>
      <c r="B432" s="66"/>
      <c r="C432" s="66"/>
      <c r="D432" s="66"/>
      <c r="E432" s="66"/>
      <c r="F432" s="66"/>
      <c r="G432" s="66"/>
      <c r="H432" s="66"/>
      <c r="I432" s="66"/>
      <c r="J432" s="66"/>
      <c r="K432" s="66"/>
      <c r="L432" s="66"/>
    </row>
    <row r="433" spans="1:12" x14ac:dyDescent="0.25">
      <c r="A433" s="66"/>
      <c r="B433" s="66"/>
      <c r="C433" s="66"/>
      <c r="D433" s="66"/>
      <c r="E433" s="66"/>
      <c r="F433" s="66"/>
      <c r="G433" s="66"/>
      <c r="H433" s="66"/>
      <c r="I433" s="66"/>
      <c r="J433" s="66"/>
      <c r="K433" s="66"/>
      <c r="L433" s="66"/>
    </row>
    <row r="434" spans="1:12" x14ac:dyDescent="0.25">
      <c r="A434" s="66"/>
      <c r="B434" s="66"/>
      <c r="C434" s="66"/>
      <c r="D434" s="66"/>
      <c r="E434" s="66"/>
      <c r="F434" s="66"/>
      <c r="G434" s="66"/>
      <c r="H434" s="66"/>
      <c r="I434" s="66"/>
      <c r="J434" s="66"/>
      <c r="K434" s="66"/>
      <c r="L434" s="66"/>
    </row>
    <row r="435" spans="1:12" x14ac:dyDescent="0.25">
      <c r="A435" s="66"/>
      <c r="B435" s="66"/>
      <c r="C435" s="66"/>
      <c r="D435" s="66"/>
      <c r="E435" s="66"/>
      <c r="F435" s="66"/>
      <c r="G435" s="66"/>
      <c r="H435" s="66"/>
      <c r="I435" s="66"/>
      <c r="J435" s="66"/>
      <c r="K435" s="66"/>
      <c r="L435" s="66"/>
    </row>
    <row r="436" spans="1:12" x14ac:dyDescent="0.25">
      <c r="A436" s="66"/>
      <c r="B436" s="66"/>
      <c r="C436" s="66"/>
      <c r="D436" s="66"/>
      <c r="E436" s="66"/>
      <c r="F436" s="66"/>
      <c r="G436" s="66"/>
      <c r="H436" s="66"/>
      <c r="I436" s="66"/>
      <c r="J436" s="66"/>
      <c r="K436" s="66"/>
      <c r="L436" s="66"/>
    </row>
    <row r="437" spans="1:12" x14ac:dyDescent="0.25">
      <c r="A437" s="66"/>
      <c r="B437" s="66"/>
      <c r="C437" s="66"/>
      <c r="D437" s="66"/>
      <c r="E437" s="66"/>
      <c r="F437" s="66"/>
      <c r="G437" s="66"/>
      <c r="H437" s="66"/>
      <c r="I437" s="66"/>
      <c r="J437" s="66"/>
      <c r="K437" s="66"/>
      <c r="L437" s="66"/>
    </row>
    <row r="438" spans="1:12" x14ac:dyDescent="0.25">
      <c r="A438" s="66"/>
      <c r="B438" s="66"/>
      <c r="C438" s="66"/>
      <c r="D438" s="66"/>
      <c r="E438" s="66"/>
      <c r="F438" s="66"/>
      <c r="G438" s="66"/>
      <c r="H438" s="66"/>
      <c r="I438" s="66"/>
      <c r="J438" s="66"/>
      <c r="K438" s="66"/>
      <c r="L438" s="66"/>
    </row>
    <row r="439" spans="1:12" x14ac:dyDescent="0.25">
      <c r="A439" s="66"/>
      <c r="B439" s="66"/>
      <c r="C439" s="66"/>
      <c r="D439" s="66"/>
      <c r="E439" s="66"/>
      <c r="F439" s="66"/>
      <c r="G439" s="66"/>
      <c r="H439" s="66"/>
      <c r="I439" s="66"/>
      <c r="J439" s="66"/>
      <c r="K439" s="66"/>
      <c r="L439" s="66"/>
    </row>
    <row r="440" spans="1:12" x14ac:dyDescent="0.25">
      <c r="A440" s="66"/>
      <c r="B440" s="66"/>
      <c r="C440" s="66"/>
      <c r="D440" s="66"/>
      <c r="E440" s="66"/>
      <c r="F440" s="66"/>
      <c r="G440" s="66"/>
      <c r="H440" s="66"/>
      <c r="I440" s="66"/>
      <c r="J440" s="66"/>
      <c r="K440" s="66"/>
      <c r="L440" s="66"/>
    </row>
    <row r="441" spans="1:12" x14ac:dyDescent="0.25">
      <c r="A441" s="66"/>
      <c r="B441" s="66"/>
      <c r="C441" s="66"/>
      <c r="D441" s="66"/>
      <c r="E441" s="66"/>
      <c r="F441" s="66"/>
      <c r="G441" s="66"/>
      <c r="H441" s="66"/>
      <c r="I441" s="66"/>
      <c r="J441" s="66"/>
      <c r="K441" s="66"/>
      <c r="L441" s="66"/>
    </row>
    <row r="442" spans="1:12" x14ac:dyDescent="0.25">
      <c r="A442" s="66"/>
      <c r="B442" s="66"/>
      <c r="C442" s="66"/>
      <c r="D442" s="66"/>
      <c r="E442" s="66"/>
      <c r="F442" s="66"/>
      <c r="G442" s="66"/>
      <c r="H442" s="66"/>
      <c r="I442" s="66"/>
      <c r="J442" s="66"/>
      <c r="K442" s="66"/>
      <c r="L442" s="66"/>
    </row>
    <row r="443" spans="1:12" x14ac:dyDescent="0.25">
      <c r="A443" s="66"/>
      <c r="B443" s="66"/>
      <c r="C443" s="66"/>
      <c r="D443" s="66"/>
      <c r="E443" s="66"/>
      <c r="F443" s="66"/>
      <c r="G443" s="66"/>
      <c r="H443" s="66"/>
      <c r="I443" s="66"/>
      <c r="J443" s="66"/>
      <c r="K443" s="66"/>
      <c r="L443" s="66"/>
    </row>
    <row r="444" spans="1:12" x14ac:dyDescent="0.25">
      <c r="A444" s="66"/>
      <c r="B444" s="66"/>
      <c r="C444" s="66"/>
      <c r="D444" s="66"/>
      <c r="E444" s="66"/>
      <c r="F444" s="66"/>
      <c r="G444" s="66"/>
      <c r="H444" s="66"/>
      <c r="I444" s="66"/>
      <c r="J444" s="66"/>
      <c r="K444" s="66"/>
      <c r="L444" s="66"/>
    </row>
  </sheetData>
  <sheetProtection formatCells="0" formatColumns="0" formatRows="0" insertColumns="0" insertRows="0" insertHyperlinks="0" deleteColumns="0" deleteRows="0" sort="0" autoFilter="0" pivotTables="0"/>
  <mergeCells count="9">
    <mergeCell ref="B2:J2"/>
    <mergeCell ref="M2:T2"/>
    <mergeCell ref="V2:Y2"/>
    <mergeCell ref="M3:N3"/>
    <mergeCell ref="O3:P3"/>
    <mergeCell ref="Q3:R3"/>
    <mergeCell ref="S3:T3"/>
    <mergeCell ref="V3:W3"/>
    <mergeCell ref="X3:Y3"/>
  </mergeCells>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1036" r:id="rId4">
          <objectPr locked="0" defaultSize="0" autoPict="0" r:id="rId5">
            <anchor moveWithCells="1" sizeWithCells="1">
              <from>
                <xdr:col>1</xdr:col>
                <xdr:colOff>190500</xdr:colOff>
                <xdr:row>3</xdr:row>
                <xdr:rowOff>0</xdr:rowOff>
              </from>
              <to>
                <xdr:col>10</xdr:col>
                <xdr:colOff>104775</xdr:colOff>
                <xdr:row>37</xdr:row>
                <xdr:rowOff>180975</xdr:rowOff>
              </to>
            </anchor>
          </objectPr>
        </oleObject>
      </mc:Choice>
      <mc:Fallback>
        <oleObject progId="Visio.Drawing.11" shapeId="1036"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AE93A-1882-4B2B-870C-359FB4B38D59}">
  <sheetPr codeName="Sheet2">
    <tabColor theme="7" tint="0.39997558519241921"/>
  </sheetPr>
  <dimension ref="A1:AJ94"/>
  <sheetViews>
    <sheetView showGridLines="0" tabSelected="1" zoomScale="121" zoomScaleNormal="100" workbookViewId="0">
      <selection activeCell="D31" sqref="D31"/>
    </sheetView>
  </sheetViews>
  <sheetFormatPr defaultColWidth="8.85546875" defaultRowHeight="15" x14ac:dyDescent="0.25"/>
  <cols>
    <col min="1" max="1" width="14.140625" style="1" customWidth="1"/>
    <col min="2" max="2" width="10.5703125" style="1" customWidth="1"/>
    <col min="3" max="3" width="5.28515625" style="1" customWidth="1"/>
    <col min="4" max="4" width="8.7109375" style="1" customWidth="1"/>
    <col min="5" max="5" width="6.140625" style="1" customWidth="1"/>
    <col min="6" max="6" width="9.85546875" style="1" customWidth="1"/>
    <col min="7" max="7" width="11.85546875" style="1" customWidth="1"/>
    <col min="8" max="9" width="9.7109375" style="1" customWidth="1"/>
    <col min="10" max="15" width="8.85546875" style="1"/>
    <col min="16" max="16" width="9.28515625" style="1" customWidth="1"/>
    <col min="17" max="17" width="10" style="1" customWidth="1"/>
    <col min="18" max="18" width="10.5703125" style="1" customWidth="1"/>
    <col min="19" max="19" width="9.85546875" style="1" customWidth="1"/>
    <col min="20" max="20" width="10.140625" style="1" customWidth="1"/>
    <col min="21" max="21" width="9" style="1" customWidth="1"/>
    <col min="22" max="22" width="8.85546875" style="1"/>
    <col min="23" max="23" width="14.42578125" style="1" bestFit="1" customWidth="1"/>
    <col min="24" max="24" width="10" style="1" customWidth="1"/>
    <col min="25" max="26" width="7.7109375" style="1" customWidth="1"/>
    <col min="27" max="27" width="14" style="1" customWidth="1"/>
    <col min="28" max="33" width="8.85546875" style="1"/>
    <col min="34" max="34" width="11" style="1" customWidth="1"/>
    <col min="35" max="16384" width="8.85546875" style="1"/>
  </cols>
  <sheetData>
    <row r="1" spans="1:30" ht="15.75" x14ac:dyDescent="0.25">
      <c r="A1" s="114" t="s">
        <v>9</v>
      </c>
      <c r="B1" s="115"/>
      <c r="C1" s="115"/>
      <c r="K1" s="2"/>
      <c r="L1" s="2"/>
      <c r="M1" s="2"/>
      <c r="N1" s="2"/>
      <c r="O1" s="2"/>
      <c r="P1" s="2"/>
      <c r="Q1" s="114" t="s">
        <v>10</v>
      </c>
      <c r="R1" s="115"/>
      <c r="S1" s="115"/>
      <c r="T1" s="115"/>
      <c r="U1" s="116"/>
      <c r="V1" s="7"/>
      <c r="W1" s="68"/>
      <c r="X1" s="68"/>
      <c r="Y1" s="68"/>
      <c r="Z1" s="68"/>
      <c r="AA1" s="68"/>
      <c r="AB1" s="68"/>
      <c r="AC1" s="68"/>
      <c r="AD1" s="68"/>
    </row>
    <row r="2" spans="1:30" ht="18" customHeight="1" x14ac:dyDescent="0.25">
      <c r="A2" s="117" t="s">
        <v>11</v>
      </c>
      <c r="B2" s="8"/>
      <c r="C2" s="9"/>
      <c r="K2" s="2"/>
      <c r="L2" s="2"/>
      <c r="M2" s="2"/>
      <c r="N2" s="2"/>
      <c r="O2" s="2"/>
      <c r="P2" s="2"/>
      <c r="Q2" s="10" t="s">
        <v>48</v>
      </c>
      <c r="R2" s="120" t="s">
        <v>49</v>
      </c>
      <c r="S2" s="121"/>
      <c r="T2" s="121"/>
      <c r="U2" s="122"/>
      <c r="W2" s="123"/>
      <c r="X2" s="123"/>
      <c r="Y2" s="123"/>
      <c r="Z2" s="123"/>
      <c r="AA2" s="123"/>
      <c r="AB2" s="123"/>
      <c r="AC2" s="123"/>
      <c r="AD2" s="68"/>
    </row>
    <row r="3" spans="1:30" ht="18" customHeight="1" x14ac:dyDescent="0.25">
      <c r="A3" s="118"/>
      <c r="B3" s="11"/>
      <c r="C3" s="12"/>
      <c r="K3" s="2"/>
      <c r="L3" s="2"/>
      <c r="M3" s="2"/>
      <c r="N3" s="2"/>
      <c r="O3" s="2"/>
      <c r="P3" s="2"/>
      <c r="Q3" s="13" t="s">
        <v>12</v>
      </c>
      <c r="R3" s="14" t="s">
        <v>13</v>
      </c>
      <c r="S3" s="15" t="s">
        <v>14</v>
      </c>
      <c r="T3" s="15" t="s">
        <v>15</v>
      </c>
      <c r="U3" s="16" t="s">
        <v>16</v>
      </c>
      <c r="W3" s="123"/>
      <c r="X3" s="123"/>
      <c r="Y3" s="123"/>
      <c r="Z3" s="123"/>
      <c r="AA3" s="123"/>
      <c r="AB3" s="123"/>
      <c r="AC3" s="123"/>
      <c r="AD3" s="68"/>
    </row>
    <row r="4" spans="1:30" ht="18" customHeight="1" x14ac:dyDescent="0.25">
      <c r="A4" s="118"/>
      <c r="B4" s="17"/>
      <c r="C4" s="18">
        <v>3</v>
      </c>
      <c r="K4" s="2"/>
      <c r="L4" s="2"/>
      <c r="M4" s="2"/>
      <c r="N4" s="2"/>
      <c r="O4" s="2"/>
      <c r="P4" s="2"/>
      <c r="Q4" s="19">
        <f>Calc!D5</f>
        <v>1.01</v>
      </c>
      <c r="R4" s="20" t="e">
        <f>IFERROR((IF((Calc!$E5&gt;0),Calc!$E5,NA())),NA())</f>
        <v>#N/A</v>
      </c>
      <c r="S4" s="20" t="e">
        <f>IFERROR((IF((Calc!$E5&gt;0),Calc!$F5,NA())),NA())</f>
        <v>#N/A</v>
      </c>
      <c r="T4" s="21"/>
      <c r="U4" s="21"/>
      <c r="W4" s="123"/>
      <c r="X4" s="123"/>
      <c r="Y4" s="123"/>
      <c r="Z4" s="123"/>
      <c r="AA4" s="123"/>
      <c r="AB4" s="123"/>
      <c r="AC4" s="123"/>
      <c r="AD4" s="68"/>
    </row>
    <row r="5" spans="1:30" ht="18" customHeight="1" x14ac:dyDescent="0.25">
      <c r="A5" s="119"/>
      <c r="B5" s="22"/>
      <c r="C5" s="23"/>
      <c r="K5" s="2"/>
      <c r="L5" s="2"/>
      <c r="M5" s="2"/>
      <c r="N5" s="2"/>
      <c r="O5" s="2"/>
      <c r="P5" s="2"/>
      <c r="Q5" s="24">
        <f>Calc!D6</f>
        <v>1.1000000000000001</v>
      </c>
      <c r="R5" s="20" t="e">
        <f>IFERROR((IF((Calc!$E6&gt;0),Calc!$E6,NA())),NA())</f>
        <v>#N/A</v>
      </c>
      <c r="S5" s="20" t="e">
        <f>IFERROR((IF((Calc!$E6&gt;0),Calc!$F6,NA())),NA())</f>
        <v>#N/A</v>
      </c>
      <c r="T5" s="21"/>
      <c r="U5" s="21"/>
      <c r="W5" s="69"/>
      <c r="X5" s="69"/>
      <c r="Y5" s="69"/>
      <c r="Z5" s="69"/>
      <c r="AA5" s="68"/>
      <c r="AB5" s="68"/>
      <c r="AC5" s="77"/>
      <c r="AD5" s="68"/>
    </row>
    <row r="6" spans="1:30" ht="15.75" x14ac:dyDescent="0.25">
      <c r="A6" s="26" t="s">
        <v>17</v>
      </c>
      <c r="B6" s="124" t="s">
        <v>18</v>
      </c>
      <c r="C6" s="124"/>
      <c r="D6" s="27"/>
      <c r="E6" s="27"/>
      <c r="F6" s="27"/>
      <c r="G6" s="27"/>
      <c r="H6" s="27"/>
      <c r="I6" s="27"/>
      <c r="Q6" s="24">
        <f>Calc!D7</f>
        <v>1.2</v>
      </c>
      <c r="R6" s="20">
        <f>IFERROR((IF((Calc!$E7&gt;0),Calc!$E7,NA())),NA())</f>
        <v>4961.8009167919463</v>
      </c>
      <c r="S6" s="20">
        <f>IFERROR((IF((Calc!$E7&gt;0),Calc!$F7,NA())),NA())</f>
        <v>2614.2660587896212</v>
      </c>
      <c r="T6" s="28"/>
      <c r="U6" s="28"/>
      <c r="W6" s="125"/>
      <c r="X6" s="125"/>
      <c r="Y6" s="125"/>
      <c r="Z6" s="69"/>
      <c r="AA6" s="126"/>
      <c r="AB6" s="126"/>
      <c r="AC6" s="126"/>
      <c r="AD6" s="68"/>
    </row>
    <row r="7" spans="1:30" ht="15.75" x14ac:dyDescent="0.25">
      <c r="A7" s="26" t="s">
        <v>19</v>
      </c>
      <c r="B7" s="127">
        <v>1.1499999999999999</v>
      </c>
      <c r="C7" s="127"/>
      <c r="E7" s="29"/>
      <c r="F7" s="29"/>
      <c r="G7" s="29"/>
      <c r="H7" s="29"/>
      <c r="I7" s="29"/>
      <c r="J7" s="29"/>
      <c r="K7" s="2"/>
      <c r="Q7" s="24">
        <f>Calc!D8</f>
        <v>1.3</v>
      </c>
      <c r="R7" s="20">
        <f>IFERROR((IF((Calc!$E8&gt;0),Calc!$E8,NA())),NA())</f>
        <v>3021.005768743169</v>
      </c>
      <c r="S7" s="20">
        <f>IFERROR((IF((Calc!$E8&gt;0),Calc!$F8,NA())),NA())</f>
        <v>1247.3371922980575</v>
      </c>
      <c r="T7" s="28"/>
      <c r="U7" s="28"/>
      <c r="W7" s="77"/>
      <c r="X7" s="128"/>
      <c r="Y7" s="128"/>
      <c r="Z7" s="69"/>
      <c r="AA7" s="77"/>
      <c r="AB7" s="128"/>
      <c r="AC7" s="128"/>
      <c r="AD7" s="68"/>
    </row>
    <row r="8" spans="1:30" ht="15.75" x14ac:dyDescent="0.25">
      <c r="A8" s="26" t="s">
        <v>20</v>
      </c>
      <c r="B8" s="127">
        <v>6.24</v>
      </c>
      <c r="C8" s="127"/>
      <c r="Q8" s="24">
        <f>Calc!D9</f>
        <v>1.5</v>
      </c>
      <c r="R8" s="20">
        <f>IFERROR((IF((Calc!$E9&gt;0),Calc!$E9,NA())),NA())</f>
        <v>1754.6615474194134</v>
      </c>
      <c r="S8" s="20">
        <f>IFERROR((IF((Calc!$E9&gt;0),Calc!$F9,NA())),NA())</f>
        <v>590.84395091321767</v>
      </c>
      <c r="T8" s="28"/>
      <c r="U8" s="28"/>
      <c r="W8" s="77"/>
      <c r="X8" s="128"/>
      <c r="Y8" s="128"/>
      <c r="Z8" s="69"/>
      <c r="AA8" s="77"/>
      <c r="AB8" s="128"/>
      <c r="AC8" s="128"/>
      <c r="AD8" s="68"/>
    </row>
    <row r="9" spans="1:30" ht="15.75" x14ac:dyDescent="0.25">
      <c r="A9" s="26" t="s">
        <v>21</v>
      </c>
      <c r="B9" s="127">
        <v>6</v>
      </c>
      <c r="C9" s="127"/>
      <c r="E9" s="30"/>
      <c r="F9" s="30"/>
      <c r="G9" s="30"/>
      <c r="Q9" s="24">
        <f>Calc!D10</f>
        <v>1.7</v>
      </c>
      <c r="R9" s="20">
        <f>IFERROR((IF((Calc!$E10&gt;0),Calc!$E10,NA())),NA())</f>
        <v>1211.313527026816</v>
      </c>
      <c r="S9" s="20">
        <f>IFERROR((IF((Calc!$E10&gt;0),Calc!$F10,NA())),NA())</f>
        <v>370.44777438229215</v>
      </c>
      <c r="T9" s="28"/>
      <c r="U9" s="28"/>
      <c r="W9" s="68"/>
      <c r="X9" s="68"/>
      <c r="Y9" s="68"/>
      <c r="Z9" s="69"/>
      <c r="AA9" s="70"/>
      <c r="AB9" s="69"/>
      <c r="AC9" s="69"/>
      <c r="AD9" s="68"/>
    </row>
    <row r="10" spans="1:30" ht="15.75" x14ac:dyDescent="0.25">
      <c r="A10" s="129" t="s">
        <v>57</v>
      </c>
      <c r="B10" s="131">
        <v>1</v>
      </c>
      <c r="C10" s="132"/>
      <c r="E10" s="30"/>
      <c r="F10" s="30"/>
      <c r="G10" s="30"/>
      <c r="Q10" s="24">
        <f>Calc!D11</f>
        <v>1.9</v>
      </c>
      <c r="R10" s="20">
        <f>IFERROR((IF((Calc!$E11&gt;0),Calc!$E11,NA())),NA())</f>
        <v>903.37154327095527</v>
      </c>
      <c r="S10" s="20">
        <f>IFERROR((IF((Calc!$E11&gt;0),Calc!$F11,NA())),NA())</f>
        <v>261.14359227078381</v>
      </c>
      <c r="T10" s="28"/>
      <c r="U10" s="28"/>
      <c r="W10" s="71"/>
      <c r="X10" s="72"/>
      <c r="Y10" s="73"/>
      <c r="Z10" s="68"/>
      <c r="AA10" s="71"/>
      <c r="AB10" s="74"/>
      <c r="AC10" s="75"/>
      <c r="AD10" s="68"/>
    </row>
    <row r="11" spans="1:30" ht="17.45" customHeight="1" x14ac:dyDescent="0.25">
      <c r="A11" s="130"/>
      <c r="B11" s="133"/>
      <c r="C11" s="134"/>
      <c r="P11" s="1" t="s">
        <v>22</v>
      </c>
      <c r="Q11" s="24">
        <f>Calc!D12</f>
        <v>2</v>
      </c>
      <c r="R11" s="20">
        <f>IFERROR((IF((Calc!$E12&gt;0),Calc!$E12,NA())),NA())</f>
        <v>794.79345880464496</v>
      </c>
      <c r="S11" s="20">
        <f>IFERROR((IF((Calc!$E12&gt;0),Calc!$F12,NA())),NA())</f>
        <v>225.18295535011899</v>
      </c>
      <c r="T11" s="28"/>
      <c r="U11" s="28"/>
      <c r="W11" s="68"/>
      <c r="X11" s="68"/>
      <c r="Y11" s="68"/>
      <c r="Z11" s="68"/>
      <c r="AA11" s="68"/>
      <c r="AB11" s="68"/>
      <c r="AC11" s="68"/>
      <c r="AD11" s="68"/>
    </row>
    <row r="12" spans="1:30" ht="16.899999999999999" customHeight="1" x14ac:dyDescent="0.25">
      <c r="A12" s="31" t="s">
        <v>23</v>
      </c>
      <c r="B12" s="32"/>
      <c r="C12" s="33" t="str">
        <f>"(" &amp; Calc!R55 &amp; ")"</f>
        <v>(18)</v>
      </c>
      <c r="Q12" s="24">
        <f>Calc!D13</f>
        <v>2.1</v>
      </c>
      <c r="R12" s="20">
        <f>IFERROR((IF((Calc!$E13&gt;0),Calc!$E13,NA())),NA())</f>
        <v>705.89571525922463</v>
      </c>
      <c r="S12" s="20">
        <f>IFERROR((IF((Calc!$E13&gt;0),Calc!$F13,NA())),NA())</f>
        <v>196.7141668958329</v>
      </c>
      <c r="T12" s="28"/>
      <c r="U12" s="28"/>
      <c r="W12" s="76"/>
      <c r="X12" s="68"/>
      <c r="Y12" s="68"/>
      <c r="Z12" s="68"/>
      <c r="AA12" s="68"/>
      <c r="AB12" s="68"/>
      <c r="AC12" s="68"/>
      <c r="AD12" s="68"/>
    </row>
    <row r="13" spans="1:30" ht="16.149999999999999" customHeight="1" x14ac:dyDescent="0.25">
      <c r="A13" s="86"/>
      <c r="B13" s="85"/>
      <c r="C13" s="81">
        <v>33</v>
      </c>
      <c r="Q13" s="24">
        <f>Calc!D14</f>
        <v>2.2999999999999998</v>
      </c>
      <c r="R13" s="20">
        <f>IFERROR((IF((Calc!$E14&gt;0),Calc!$E14,NA())),NA())</f>
        <v>569.61050345452611</v>
      </c>
      <c r="S13" s="20">
        <f>IFERROR((IF((Calc!$E14&gt;0),Calc!$F14,NA())),NA())</f>
        <v>154.73810785256686</v>
      </c>
      <c r="T13" s="28"/>
      <c r="U13" s="28"/>
    </row>
    <row r="14" spans="1:30" ht="16.149999999999999" customHeight="1" x14ac:dyDescent="0.25">
      <c r="A14" s="82"/>
      <c r="B14" s="84"/>
      <c r="C14" s="83"/>
      <c r="Q14" s="24">
        <f>Calc!D15</f>
        <v>2.5</v>
      </c>
      <c r="R14" s="20">
        <f>IFERROR((IF((Calc!$E15&gt;0),Calc!$E15,NA())),NA())</f>
        <v>470.74441333307226</v>
      </c>
      <c r="S14" s="20">
        <f>IFERROR((IF((Calc!$E15&gt;0),Calc!$F15,NA())),NA())</f>
        <v>125.52470678641232</v>
      </c>
      <c r="T14" s="20">
        <f>Calc!E52</f>
        <v>44.856115200000005</v>
      </c>
      <c r="U14" s="20">
        <f>Calc!F52</f>
        <v>37.380096000000002</v>
      </c>
    </row>
    <row r="15" spans="1:30" ht="18.600000000000001" customHeight="1" x14ac:dyDescent="0.25">
      <c r="Q15" s="24">
        <f>Calc!D16</f>
        <v>2.7</v>
      </c>
      <c r="R15" s="20">
        <f>IFERROR((IF((Calc!$E16&gt;0),Calc!$E16,NA())),NA())</f>
        <v>396.34742424364282</v>
      </c>
      <c r="S15" s="20">
        <f>IFERROR((IF((Calc!$E16&gt;0),Calc!$F16,NA())),NA())</f>
        <v>104.2133231333718</v>
      </c>
      <c r="T15" s="35">
        <f>Calc!E53</f>
        <v>38.456888888888891</v>
      </c>
      <c r="U15" s="35">
        <f>Calc!F53</f>
        <v>32.047407407407405</v>
      </c>
      <c r="Z15" s="25"/>
    </row>
    <row r="16" spans="1:30" ht="18" customHeight="1" x14ac:dyDescent="0.25">
      <c r="A16" s="135" t="s">
        <v>62</v>
      </c>
      <c r="B16" s="136">
        <v>1</v>
      </c>
      <c r="C16" s="136"/>
      <c r="Q16" s="24">
        <f>Calc!D17</f>
        <v>2.9</v>
      </c>
      <c r="R16" s="20">
        <f>IFERROR((IF((Calc!$E17&gt;0),Calc!$E17,NA())),NA())</f>
        <v>338.75583376335271</v>
      </c>
      <c r="S16" s="20">
        <f>IFERROR((IF((Calc!$E17&gt;0),Calc!$F17,NA())),NA())</f>
        <v>88.105585103167599</v>
      </c>
      <c r="T16" s="35">
        <f>Calc!E54</f>
        <v>33.335400713436385</v>
      </c>
      <c r="U16" s="35">
        <f>Calc!F54</f>
        <v>27.779500594530322</v>
      </c>
      <c r="Z16" s="25"/>
      <c r="AC16" s="36"/>
      <c r="AD16"/>
    </row>
    <row r="17" spans="1:30" ht="17.45" customHeight="1" x14ac:dyDescent="0.25">
      <c r="A17" s="135"/>
      <c r="B17" s="136"/>
      <c r="C17" s="136"/>
      <c r="Q17" s="24">
        <f>Calc!D18</f>
        <v>3</v>
      </c>
      <c r="R17" s="20">
        <f>IFERROR((IF((Calc!$E18&gt;0),Calc!$E18,NA())),NA())</f>
        <v>314.6825959266904</v>
      </c>
      <c r="S17" s="20">
        <f>IFERROR((IF((Calc!$E18&gt;0),Calc!$F18,NA())),NA())</f>
        <v>81.472185327051108</v>
      </c>
      <c r="T17" s="35">
        <f>Calc!E55</f>
        <v>31.150080000000003</v>
      </c>
      <c r="U17" s="35">
        <f>Calc!F55</f>
        <v>25.958400000000001</v>
      </c>
      <c r="Z17" s="25"/>
      <c r="AC17"/>
      <c r="AD17"/>
    </row>
    <row r="18" spans="1:30" ht="16.899999999999999" customHeight="1" x14ac:dyDescent="0.25">
      <c r="A18" s="137" t="s">
        <v>63</v>
      </c>
      <c r="B18" s="138"/>
      <c r="C18" s="138"/>
      <c r="D18" s="138"/>
      <c r="E18" s="138"/>
      <c r="Q18" s="24">
        <f>Calc!D19</f>
        <v>3.1</v>
      </c>
      <c r="R18" s="20">
        <f>IFERROR((IF((Calc!$E19&gt;0),Calc!$E19,NA())),NA())</f>
        <v>293.15061759103583</v>
      </c>
      <c r="S18" s="20">
        <f>IFERROR((IF((Calc!$E19&gt;0),Calc!$F19,NA())),NA())</f>
        <v>75.588406596763633</v>
      </c>
      <c r="T18" s="35">
        <f>Calc!E56</f>
        <v>29.172811654526534</v>
      </c>
      <c r="U18" s="35">
        <f>Calc!F56</f>
        <v>24.310676378772111</v>
      </c>
    </row>
    <row r="19" spans="1:30" ht="15.75" x14ac:dyDescent="0.25">
      <c r="A19" s="138"/>
      <c r="B19" s="138"/>
      <c r="C19" s="138"/>
      <c r="D19" s="138"/>
      <c r="E19" s="138"/>
      <c r="Q19" s="24">
        <f>Calc!D20</f>
        <v>3.3</v>
      </c>
      <c r="R19" s="20">
        <f>IFERROR((IF((Calc!$E20&gt;0),Calc!$E20,NA())),NA())</f>
        <v>256.35653728175475</v>
      </c>
      <c r="S19" s="20">
        <f>IFERROR((IF((Calc!$E20&gt;0),Calc!$F20,NA())),NA())</f>
        <v>65.641370487463092</v>
      </c>
      <c r="T19" s="35">
        <f>Calc!E57</f>
        <v>25.743867768595045</v>
      </c>
      <c r="U19" s="35">
        <f>Calc!F57</f>
        <v>21.453223140495872</v>
      </c>
    </row>
    <row r="20" spans="1:30" ht="15.75" x14ac:dyDescent="0.25">
      <c r="A20" s="138"/>
      <c r="B20" s="138"/>
      <c r="C20" s="138"/>
      <c r="D20" s="138"/>
      <c r="E20" s="138"/>
      <c r="Q20" s="24">
        <f>Calc!D21</f>
        <v>3.5</v>
      </c>
      <c r="R20" s="20">
        <f>IFERROR((IF((Calc!$E21&gt;0),Calc!$E21,NA())),NA())</f>
        <v>226.20191068609878</v>
      </c>
      <c r="S20" s="20">
        <f>IFERROR((IF((Calc!$E21&gt;0),Calc!$F21,NA())),NA())</f>
        <v>57.589450172291087</v>
      </c>
      <c r="T20" s="35">
        <f>Calc!E58</f>
        <v>22.885773061224491</v>
      </c>
      <c r="U20" s="35">
        <f>Calc!F58</f>
        <v>19.071477551020411</v>
      </c>
    </row>
    <row r="21" spans="1:30" ht="15.75" x14ac:dyDescent="0.25">
      <c r="A21" s="114" t="s">
        <v>24</v>
      </c>
      <c r="B21" s="115"/>
      <c r="C21" s="115"/>
      <c r="D21" s="115"/>
      <c r="Q21" s="24">
        <f>Calc!D22</f>
        <v>3.7</v>
      </c>
      <c r="R21" s="20">
        <f>IFERROR((IF((Calc!$E22&gt;0),Calc!$E22,NA())),NA())</f>
        <v>201.15527885764934</v>
      </c>
      <c r="S21" s="20">
        <f>IFERROR((IF((Calc!$E22&gt;0),Calc!$F22,NA())),NA())</f>
        <v>50.969590861007795</v>
      </c>
      <c r="T21" s="35">
        <f>Calc!E59</f>
        <v>20.478504017531044</v>
      </c>
      <c r="U21" s="35">
        <f>Calc!F59</f>
        <v>17.065420014609202</v>
      </c>
    </row>
    <row r="22" spans="1:30" ht="15.75" x14ac:dyDescent="0.25">
      <c r="A22" s="87" t="s">
        <v>58</v>
      </c>
      <c r="B22" s="88" t="s">
        <v>59</v>
      </c>
      <c r="C22" s="88"/>
      <c r="D22" s="88"/>
      <c r="Q22" s="24">
        <f>Calc!D23</f>
        <v>3.9</v>
      </c>
      <c r="R22" s="20">
        <f>IFERROR((IF((Calc!$E23&gt;0),Calc!$E23,NA())),NA())</f>
        <v>180.10862358479719</v>
      </c>
      <c r="S22" s="20">
        <f>IFERROR((IF((Calc!$E23&gt;0),Calc!$F23,NA())),NA())</f>
        <v>45.454438543656515</v>
      </c>
      <c r="T22" s="35">
        <f>Calc!E60</f>
        <v>18.432000000000002</v>
      </c>
      <c r="U22" s="35">
        <f>Calc!F60</f>
        <v>15.360000000000003</v>
      </c>
    </row>
    <row r="23" spans="1:30" ht="15.75" x14ac:dyDescent="0.25">
      <c r="B23" s="37"/>
      <c r="Q23" s="24">
        <f>Calc!D24</f>
        <v>4</v>
      </c>
      <c r="R23" s="20">
        <f>IFERROR((IF((Calc!$E24&gt;0),Calc!$E24,NA())),NA())</f>
        <v>170.82056630148307</v>
      </c>
      <c r="S23" s="20">
        <f>IFERROR((IF((Calc!$E24&gt;0),Calc!$F24,NA())),NA())</f>
        <v>43.034294449091917</v>
      </c>
      <c r="T23" s="35">
        <f>Calc!E61</f>
        <v>17.521920000000001</v>
      </c>
      <c r="U23" s="35">
        <f>Calc!F61</f>
        <v>14.601600000000001</v>
      </c>
    </row>
    <row r="24" spans="1:30" ht="15.6" customHeight="1" x14ac:dyDescent="0.25">
      <c r="A24" s="37"/>
      <c r="B24" s="30"/>
      <c r="Q24" s="24">
        <f>Calc!D25</f>
        <v>4.0999999999999996</v>
      </c>
      <c r="R24" s="20">
        <f>IFERROR((IF((Calc!$E25&gt;0),Calc!$E25,NA())),NA())</f>
        <v>162.24258692122172</v>
      </c>
      <c r="S24" s="20">
        <f>IFERROR((IF((Calc!$E25&gt;0),Calc!$F25,NA())),NA())</f>
        <v>40.8066204469174</v>
      </c>
      <c r="T24" s="35">
        <f>Calc!E62</f>
        <v>16.677615704937541</v>
      </c>
      <c r="U24" s="35">
        <f>Calc!F62</f>
        <v>13.89801308744795</v>
      </c>
    </row>
    <row r="25" spans="1:30" ht="17.45" customHeight="1" x14ac:dyDescent="0.25">
      <c r="A25" s="37"/>
      <c r="B25" s="37"/>
      <c r="Q25" s="24">
        <f>Calc!D26</f>
        <v>4.3</v>
      </c>
      <c r="R25" s="20">
        <f>IFERROR((IF((Calc!$E26&gt;0),Calc!$E26,NA())),NA())</f>
        <v>146.93972809495153</v>
      </c>
      <c r="S25" s="20">
        <f>IFERROR((IF((Calc!$E26&gt;0),Calc!$F26,NA())),NA())</f>
        <v>36.850230485276654</v>
      </c>
      <c r="T25" s="35">
        <f>Calc!E63</f>
        <v>15.162288804759331</v>
      </c>
      <c r="U25" s="35">
        <f>Calc!F63</f>
        <v>12.635240670632777</v>
      </c>
    </row>
    <row r="26" spans="1:30" ht="22.9" customHeight="1" x14ac:dyDescent="0.25">
      <c r="Q26" s="24">
        <f>Calc!D27</f>
        <v>4.5</v>
      </c>
      <c r="R26" s="20">
        <f>IFERROR((IF((Calc!$E27&gt;0),Calc!$E27,NA())),NA())</f>
        <v>133.72702706330233</v>
      </c>
      <c r="S26" s="20">
        <f>IFERROR((IF((Calc!$E27&gt;0),Calc!$F27,NA())),NA())</f>
        <v>33.452436082167502</v>
      </c>
      <c r="T26" s="35">
        <f>Calc!E64</f>
        <v>13.844480000000001</v>
      </c>
      <c r="U26" s="35">
        <f>Calc!F64</f>
        <v>11.537066666666668</v>
      </c>
    </row>
    <row r="27" spans="1:30" ht="17.45" customHeight="1" x14ac:dyDescent="0.25">
      <c r="A27" s="34"/>
      <c r="D27" s="38"/>
      <c r="Q27" s="24">
        <f>Calc!D28</f>
        <v>4.7</v>
      </c>
      <c r="R27" s="20">
        <f>IFERROR((IF((Calc!$E28&gt;0),Calc!$E28,NA())),NA())</f>
        <v>122.23679034785361</v>
      </c>
      <c r="S27" s="20">
        <f>IFERROR((IF((Calc!$E28&gt;0),Calc!$F28,NA())),NA())</f>
        <v>30.511264923995313</v>
      </c>
      <c r="T27" s="35">
        <f>Calc!E65</f>
        <v>12.691295608872792</v>
      </c>
      <c r="U27" s="35">
        <f>Calc!F65</f>
        <v>10.57607967406066</v>
      </c>
    </row>
    <row r="28" spans="1:30" ht="18.600000000000001" customHeight="1" x14ac:dyDescent="0.25">
      <c r="A28" s="89"/>
      <c r="B28" s="90"/>
      <c r="C28" s="90"/>
      <c r="D28" s="90"/>
      <c r="Q28" s="24">
        <f>Calc!D29</f>
        <v>4.9000000000000004</v>
      </c>
      <c r="R28" s="20">
        <f>IFERROR((IF((Calc!$E29&gt;0),Calc!$E29,NA())),NA())</f>
        <v>112.17947045202271</v>
      </c>
      <c r="S28" s="20">
        <f>IFERROR((IF((Calc!$E29&gt;0),Calc!$F29,NA())),NA())</f>
        <v>27.94728820396578</v>
      </c>
      <c r="T28" s="35">
        <f>Calc!E66</f>
        <v>11.67641482715535</v>
      </c>
      <c r="U28" s="35">
        <f>Calc!F66</f>
        <v>9.7303456892961258</v>
      </c>
    </row>
    <row r="29" spans="1:30" ht="15.75" x14ac:dyDescent="0.25">
      <c r="A29" s="91"/>
      <c r="B29" s="92"/>
      <c r="C29" s="92"/>
      <c r="D29" s="92"/>
      <c r="Q29" s="24">
        <f>Calc!D30</f>
        <v>5</v>
      </c>
      <c r="R29" s="20">
        <f>IFERROR((IF((Calc!$E30&gt;0),Calc!$E30,NA())),NA())</f>
        <v>107.61417760516113</v>
      </c>
      <c r="S29" s="20">
        <f>IFERROR((IF((Calc!$E30&gt;0),Calc!$F30,NA())),NA())</f>
        <v>26.78662845505578</v>
      </c>
      <c r="T29" s="35">
        <f>Calc!E67</f>
        <v>11.214028800000001</v>
      </c>
      <c r="U29" s="35">
        <f>Calc!F67</f>
        <v>9.3450240000000004</v>
      </c>
    </row>
    <row r="30" spans="1:30" ht="15.75" x14ac:dyDescent="0.25">
      <c r="A30" s="80">
        <v>2</v>
      </c>
      <c r="B30" s="39"/>
      <c r="C30" s="37"/>
      <c r="D30" s="78"/>
      <c r="Q30" s="24">
        <f>Calc!D31</f>
        <v>5.0999999999999996</v>
      </c>
      <c r="R30" s="20">
        <f>IFERROR((IF((Calc!$E31&gt;0),Calc!$E31,NA())),NA())</f>
        <v>103.32439286245474</v>
      </c>
      <c r="S30" s="20">
        <f>IFERROR((IF((Calc!$E31&gt;0),Calc!$F31,NA())),NA())</f>
        <v>25.697830411809999</v>
      </c>
      <c r="T30" s="35">
        <f>Calc!E68</f>
        <v>10.77857439446367</v>
      </c>
      <c r="U30" s="35">
        <f>Calc!F68</f>
        <v>8.9821453287197244</v>
      </c>
    </row>
    <row r="31" spans="1:30" ht="15.75" x14ac:dyDescent="0.25">
      <c r="A31" s="80">
        <v>1</v>
      </c>
      <c r="B31" s="39"/>
      <c r="C31" s="37"/>
      <c r="D31" s="78"/>
      <c r="Q31" s="24">
        <f>Calc!D32</f>
        <v>5.3</v>
      </c>
      <c r="R31" s="20">
        <f>IFERROR((IF((Calc!$E32&gt;0),Calc!$E32,NA())),NA())</f>
        <v>95.485848610411239</v>
      </c>
      <c r="S31" s="20">
        <f>IFERROR((IF((Calc!$E32&gt;0),Calc!$F32,NA())),NA())</f>
        <v>23.712858272497364</v>
      </c>
      <c r="T31" s="35">
        <f>Calc!E69</f>
        <v>9.9804457102171593</v>
      </c>
      <c r="U31" s="35">
        <f>Calc!F69</f>
        <v>8.3170380918476337</v>
      </c>
    </row>
    <row r="32" spans="1:30" ht="15.75" x14ac:dyDescent="0.25">
      <c r="A32" s="39"/>
      <c r="B32" s="39"/>
      <c r="C32" s="37"/>
      <c r="D32" s="78"/>
      <c r="Q32" s="24">
        <f>Calc!D33</f>
        <v>5.7</v>
      </c>
      <c r="R32" s="20">
        <f>IFERROR((IF((Calc!$E33&gt;0),Calc!$E33,NA())),NA())</f>
        <v>82.28179959915127</v>
      </c>
      <c r="S32" s="20">
        <f>IFERROR((IF((Calc!$E33&gt;0),Calc!$F33,NA())),NA())</f>
        <v>20.382416754361671</v>
      </c>
      <c r="T32" s="35">
        <f>Calc!E70</f>
        <v>8.6288310249307489</v>
      </c>
      <c r="U32" s="35">
        <f>Calc!F70</f>
        <v>7.1906925207756238</v>
      </c>
    </row>
    <row r="33" spans="1:21" ht="15.75" x14ac:dyDescent="0.25">
      <c r="A33" s="39"/>
      <c r="B33" s="39"/>
      <c r="C33" s="78"/>
      <c r="D33" s="78"/>
      <c r="E33" s="37"/>
      <c r="Q33" s="24">
        <f>Calc!D34</f>
        <v>5.9</v>
      </c>
      <c r="R33" s="20">
        <f>IFERROR((IF((Calc!$E34&gt;0),Calc!$E34,NA())),NA())</f>
        <v>76.690284566188382</v>
      </c>
      <c r="S33" s="20">
        <f>IFERROR((IF((Calc!$E34&gt;0),Calc!$F34,NA())),NA())</f>
        <v>18.977076061153547</v>
      </c>
      <c r="T33" s="35">
        <f>Calc!E71</f>
        <v>8.0537408790577416</v>
      </c>
      <c r="U33" s="35">
        <f>Calc!F71</f>
        <v>6.7114507325481183</v>
      </c>
    </row>
    <row r="34" spans="1:21" ht="15.75" x14ac:dyDescent="0.25">
      <c r="A34" s="39"/>
      <c r="B34" s="39"/>
      <c r="C34" s="78"/>
      <c r="D34" s="78"/>
      <c r="E34" s="37"/>
      <c r="Q34" s="24">
        <f>Calc!D35</f>
        <v>6</v>
      </c>
      <c r="R34" s="20">
        <f>IFERROR((IF((Calc!$E35&gt;0),Calc!$E35,NA())),NA())</f>
        <v>74.107196065587786</v>
      </c>
      <c r="S34" s="20">
        <f>IFERROR((IF((Calc!$E35&gt;0),Calc!$F35,NA())),NA())</f>
        <v>18.328859671528875</v>
      </c>
      <c r="T34" s="35">
        <f>Calc!E72</f>
        <v>7.7875200000000007</v>
      </c>
      <c r="U34" s="35">
        <f>Calc!F72</f>
        <v>6.4896000000000003</v>
      </c>
    </row>
    <row r="35" spans="1:21" ht="15.75" x14ac:dyDescent="0.25">
      <c r="A35" s="78"/>
      <c r="B35" s="78"/>
      <c r="C35" s="78"/>
      <c r="D35" s="78"/>
      <c r="E35" s="37"/>
      <c r="Q35" s="24">
        <f>Calc!D36</f>
        <v>6.1</v>
      </c>
      <c r="R35" s="20">
        <f>IFERROR((IF((Calc!$E36&gt;0),Calc!$E36,NA())),NA())</f>
        <v>71.653223884470449</v>
      </c>
      <c r="S35" s="20">
        <f>IFERROR((IF((Calc!$E36&gt;0),Calc!$F36,NA())),NA())</f>
        <v>17.713631094127521</v>
      </c>
      <c r="T35" s="35">
        <f>Calc!E73</f>
        <v>7.5342843321687738</v>
      </c>
      <c r="U35" s="35">
        <f>Calc!F73</f>
        <v>6.2785702768073115</v>
      </c>
    </row>
    <row r="36" spans="1:21" ht="15.75" x14ac:dyDescent="0.25">
      <c r="A36" s="78"/>
      <c r="B36" s="78"/>
      <c r="C36" s="78"/>
      <c r="D36" s="78"/>
      <c r="E36" s="37"/>
      <c r="Q36" s="24">
        <f>Calc!D37</f>
        <v>6.3</v>
      </c>
      <c r="R36" s="20">
        <f>IFERROR((IF((Calc!$E37&gt;0),Calc!$E37,NA())),NA())</f>
        <v>67.099269061164733</v>
      </c>
      <c r="S36" s="20">
        <f>IFERROR((IF((Calc!$E37&gt;0),Calc!$F37,NA())),NA())</f>
        <v>16.573434857711192</v>
      </c>
      <c r="T36" s="35">
        <f>Calc!E74</f>
        <v>7.0635102040816333</v>
      </c>
      <c r="U36" s="35">
        <f>Calc!F74</f>
        <v>5.8862585034013613</v>
      </c>
    </row>
    <row r="37" spans="1:21" ht="15.75" x14ac:dyDescent="0.25">
      <c r="A37" s="39"/>
      <c r="B37" s="39"/>
      <c r="C37" s="37"/>
      <c r="D37" s="37"/>
      <c r="E37" s="37"/>
      <c r="J37" s="2"/>
      <c r="K37" s="2"/>
      <c r="Q37" s="24">
        <f>Calc!D38</f>
        <v>6.5</v>
      </c>
      <c r="R37" s="20">
        <f>IFERROR((IF((Calc!$E38&gt;0),Calc!$E38,NA())),NA())</f>
        <v>62.968247212509944</v>
      </c>
      <c r="S37" s="20">
        <f>IFERROR((IF((Calc!$E38&gt;0),Calc!$F38,NA())),NA())</f>
        <v>15.540829987973909</v>
      </c>
      <c r="T37" s="35">
        <f>Calc!E75</f>
        <v>6.6355200000000005</v>
      </c>
      <c r="U37" s="35">
        <f>Calc!F75</f>
        <v>5.5296000000000003</v>
      </c>
    </row>
    <row r="38" spans="1:21" ht="15.75" x14ac:dyDescent="0.25">
      <c r="A38" s="39"/>
      <c r="B38" s="39"/>
      <c r="C38" s="37"/>
      <c r="D38" s="37"/>
      <c r="E38" s="37"/>
      <c r="J38" s="40"/>
      <c r="Q38" s="24">
        <f>Calc!D39</f>
        <v>6.7</v>
      </c>
      <c r="R38" s="20">
        <f>IFERROR((IF((Calc!$E39&gt;0),Calc!$E39,NA())),NA())</f>
        <v>59.209114617537395</v>
      </c>
      <c r="S38" s="20">
        <f>IFERROR((IF((Calc!$E39&gt;0),Calc!$F39,NA())),NA())</f>
        <v>14.602587412015284</v>
      </c>
      <c r="T38" s="35">
        <f>Calc!E76</f>
        <v>6.2452822454889736</v>
      </c>
      <c r="U38" s="35">
        <f>Calc!F76</f>
        <v>5.2044018712408109</v>
      </c>
    </row>
    <row r="39" spans="1:21" ht="19.899999999999999" customHeight="1" x14ac:dyDescent="0.25">
      <c r="A39" s="37"/>
      <c r="B39" s="37"/>
      <c r="C39" s="37"/>
      <c r="D39" s="37"/>
      <c r="E39" s="37"/>
      <c r="J39" s="41"/>
      <c r="Q39" s="24">
        <f>Calc!D40</f>
        <v>6.9</v>
      </c>
      <c r="R39" s="20">
        <f>IFERROR((IF((Calc!$E40&gt;0),Calc!$E40,NA())),NA())</f>
        <v>55.77833639405852</v>
      </c>
      <c r="S39" s="20">
        <f>IFERROR((IF((Calc!$E40&gt;0),Calc!$F40,NA())),NA())</f>
        <v>13.747465006938716</v>
      </c>
      <c r="T39" s="35">
        <f>Calc!E77</f>
        <v>5.8884839319470696</v>
      </c>
      <c r="U39" s="35">
        <f>Calc!F77</f>
        <v>4.9070699432892244</v>
      </c>
    </row>
    <row r="40" spans="1:21" ht="15.75" x14ac:dyDescent="0.25">
      <c r="A40" s="37"/>
      <c r="B40" s="37"/>
      <c r="C40" s="37"/>
      <c r="D40" s="37"/>
      <c r="E40" s="37"/>
      <c r="Q40" s="24">
        <f>Calc!D41</f>
        <v>7</v>
      </c>
      <c r="R40" s="20">
        <f>IFERROR((IF((Calc!$E41&gt;0),Calc!$E41,NA())),NA())</f>
        <v>54.174205035898595</v>
      </c>
      <c r="S40" s="20">
        <f>IFERROR((IF((Calc!$E41&gt;0),Calc!$F41,NA())),NA())</f>
        <v>13.348016374481638</v>
      </c>
      <c r="T40" s="35">
        <f>Calc!E78</f>
        <v>5.7214432653061227</v>
      </c>
      <c r="U40" s="35">
        <f>Calc!F78</f>
        <v>4.7678693877551028</v>
      </c>
    </row>
    <row r="41" spans="1:21" ht="15.75" x14ac:dyDescent="0.25">
      <c r="A41" s="37"/>
      <c r="B41" s="37"/>
      <c r="C41" s="37"/>
      <c r="D41" s="37"/>
      <c r="E41" s="37"/>
      <c r="Q41" s="24">
        <f>Calc!D42</f>
        <v>7.1</v>
      </c>
      <c r="R41" s="20">
        <f>IFERROR((IF((Calc!$E42&gt;0),Calc!$E42,NA())),NA())</f>
        <v>52.638593417014668</v>
      </c>
      <c r="S41" s="20">
        <f>IFERROR((IF((Calc!$E42&gt;0),Calc!$F42,NA())),NA())</f>
        <v>12.965857647990578</v>
      </c>
      <c r="T41" s="35">
        <f>Calc!E79</f>
        <v>5.5614108311842898</v>
      </c>
      <c r="U41" s="35">
        <f>Calc!F79</f>
        <v>4.6345090259869082</v>
      </c>
    </row>
    <row r="42" spans="1:21" ht="15.75" x14ac:dyDescent="0.25">
      <c r="A42" s="37"/>
      <c r="B42" s="37"/>
      <c r="C42" s="37"/>
      <c r="D42" s="37"/>
      <c r="E42" s="37"/>
      <c r="J42" s="42"/>
      <c r="Q42" s="24">
        <f>Calc!D43</f>
        <v>7.3</v>
      </c>
      <c r="R42" s="20">
        <f>IFERROR((IF((Calc!$E43&gt;0),Calc!$E43,NA())),NA())</f>
        <v>49.757742779940166</v>
      </c>
      <c r="S42" s="20">
        <f>IFERROR((IF((Calc!$E43&gt;0),Calc!$F43,NA())),NA())</f>
        <v>12.249517524809727</v>
      </c>
      <c r="T42" s="35">
        <f>Calc!E80</f>
        <v>5.2608504409832992</v>
      </c>
      <c r="U42" s="35">
        <f>Calc!F80</f>
        <v>4.38404203415275</v>
      </c>
    </row>
    <row r="43" spans="1:21" ht="15.75" x14ac:dyDescent="0.25">
      <c r="A43" s="37"/>
      <c r="B43" s="37"/>
      <c r="C43" s="37"/>
      <c r="D43" s="37"/>
      <c r="E43" s="37"/>
      <c r="J43" s="42"/>
      <c r="Q43" s="24">
        <f>Calc!D44</f>
        <v>7.5</v>
      </c>
      <c r="R43" s="20">
        <f>IFERROR((IF((Calc!$E44&gt;0),Calc!$E44,NA())),NA())</f>
        <v>47.107976327559754</v>
      </c>
      <c r="S43" s="20">
        <f>IFERROR((IF((Calc!$E44&gt;0),Calc!$F44,NA())),NA())</f>
        <v>11.591328967958225</v>
      </c>
      <c r="T43" s="35">
        <f>Calc!E81</f>
        <v>4.9840128000000004</v>
      </c>
      <c r="U43" s="35">
        <f>Calc!F81</f>
        <v>4.1533440000000006</v>
      </c>
    </row>
    <row r="44" spans="1:21" ht="15.75" x14ac:dyDescent="0.25">
      <c r="A44" s="37"/>
      <c r="B44" s="37"/>
      <c r="C44" s="37"/>
      <c r="D44" s="37"/>
      <c r="E44" s="37"/>
      <c r="J44" s="42"/>
      <c r="Q44" s="24">
        <f>Calc!D45</f>
        <v>7.7</v>
      </c>
      <c r="R44" s="20">
        <f>IFERROR((IF((Calc!$E45&gt;0),Calc!$E45,NA())),NA())</f>
        <v>44.66513512350943</v>
      </c>
      <c r="S44" s="20">
        <f>IFERROR((IF((Calc!$E45&gt;0),Calc!$F45,NA())),NA())</f>
        <v>10.985125913110204</v>
      </c>
      <c r="T44" s="35">
        <f>Calc!E82</f>
        <v>4.7284655085174565</v>
      </c>
      <c r="U44" s="35">
        <f>Calc!F82</f>
        <v>3.9403879237645469</v>
      </c>
    </row>
    <row r="45" spans="1:21" ht="15.75" x14ac:dyDescent="0.25">
      <c r="A45" s="37"/>
      <c r="B45" s="37"/>
      <c r="C45" s="37"/>
      <c r="D45" s="37"/>
      <c r="E45" s="37"/>
      <c r="J45" s="42"/>
      <c r="Q45" s="24">
        <f>Calc!D46</f>
        <v>7.9</v>
      </c>
      <c r="R45" s="20">
        <f>IFERROR((IF((Calc!$E46&gt;0),Calc!$E46,NA())),NA())</f>
        <v>42.408147572363163</v>
      </c>
      <c r="S45" s="20">
        <f>IFERROR((IF((Calc!$E46&gt;0),Calc!$F46,NA())),NA())</f>
        <v>10.425542975168437</v>
      </c>
      <c r="T45" s="35">
        <f>Calc!E83</f>
        <v>4.4920801153661269</v>
      </c>
      <c r="U45" s="35">
        <f>Calc!F83</f>
        <v>3.7434000961384393</v>
      </c>
    </row>
    <row r="46" spans="1:21" ht="15.75" x14ac:dyDescent="0.25">
      <c r="A46" s="37"/>
      <c r="B46" s="37"/>
      <c r="C46" s="37"/>
      <c r="D46" s="37"/>
      <c r="E46" s="37"/>
      <c r="J46" s="42"/>
      <c r="Q46" s="24">
        <f>Calc!D47</f>
        <v>8</v>
      </c>
      <c r="R46" s="20">
        <f>IFERROR((IF((Calc!$E47&gt;0),Calc!$E47,NA())),NA())</f>
        <v>41.343492560253807</v>
      </c>
      <c r="S46" s="20">
        <f>IFERROR((IF((Calc!$E47&gt;0),Calc!$F47,NA())),NA())</f>
        <v>10.161745763338203</v>
      </c>
      <c r="T46" s="35">
        <f>Calc!E84</f>
        <v>4.3804800000000004</v>
      </c>
      <c r="U46" s="35">
        <f>Calc!F84</f>
        <v>3.6504000000000003</v>
      </c>
    </row>
    <row r="47" spans="1:21" ht="15.75" x14ac:dyDescent="0.25">
      <c r="A47" s="37"/>
      <c r="B47" s="37"/>
      <c r="C47" s="37"/>
      <c r="D47" s="37"/>
      <c r="E47" s="37"/>
      <c r="J47" s="42"/>
    </row>
    <row r="48" spans="1:21" ht="15.75" x14ac:dyDescent="0.25">
      <c r="A48" s="37"/>
      <c r="B48" s="37"/>
      <c r="C48" s="37"/>
      <c r="D48" s="37"/>
      <c r="E48" s="37"/>
      <c r="J48" s="42"/>
    </row>
    <row r="49" spans="1:22" ht="15.75" x14ac:dyDescent="0.25">
      <c r="A49" s="37"/>
      <c r="B49" s="37"/>
      <c r="C49" s="37"/>
      <c r="D49" s="37"/>
      <c r="E49" s="37"/>
      <c r="J49" s="42"/>
    </row>
    <row r="50" spans="1:22" ht="15.75" x14ac:dyDescent="0.25">
      <c r="A50" s="37"/>
      <c r="B50" s="37"/>
      <c r="C50" s="37"/>
      <c r="D50" s="37"/>
      <c r="E50" s="37"/>
      <c r="J50" s="42"/>
    </row>
    <row r="51" spans="1:22" ht="15.75" x14ac:dyDescent="0.25">
      <c r="A51" s="37"/>
      <c r="B51" s="37"/>
      <c r="C51" s="37"/>
      <c r="D51" s="37"/>
      <c r="E51" s="37"/>
      <c r="J51" s="42"/>
      <c r="Q51" s="43"/>
      <c r="R51" s="43"/>
      <c r="S51" s="43"/>
      <c r="T51" s="43"/>
      <c r="U51" s="43"/>
    </row>
    <row r="52" spans="1:22" ht="15.75" x14ac:dyDescent="0.25">
      <c r="A52" s="37"/>
      <c r="B52" s="37"/>
      <c r="C52" s="37"/>
      <c r="D52" s="37"/>
      <c r="E52" s="37"/>
      <c r="J52" s="42"/>
      <c r="Q52" s="43"/>
      <c r="R52" s="43"/>
      <c r="S52" s="43"/>
      <c r="T52" s="43"/>
      <c r="U52" s="43"/>
    </row>
    <row r="53" spans="1:22" ht="15.75" x14ac:dyDescent="0.25">
      <c r="A53" s="37"/>
      <c r="B53" s="37"/>
      <c r="C53" s="37"/>
      <c r="D53" s="37"/>
      <c r="E53" s="37"/>
      <c r="J53" s="42"/>
      <c r="Q53" s="43"/>
      <c r="R53" s="43"/>
      <c r="S53" s="44"/>
      <c r="T53" s="45"/>
      <c r="U53" s="43"/>
      <c r="V53" s="46"/>
    </row>
    <row r="54" spans="1:22" ht="15.75" x14ac:dyDescent="0.25">
      <c r="A54" s="37"/>
      <c r="B54" s="37"/>
      <c r="C54" s="37"/>
      <c r="D54" s="37"/>
      <c r="E54" s="37"/>
      <c r="J54" s="42"/>
      <c r="Q54" s="43"/>
      <c r="R54" s="43"/>
      <c r="S54" s="43"/>
      <c r="T54" s="43"/>
      <c r="U54" s="43"/>
    </row>
    <row r="55" spans="1:22" ht="15.75" x14ac:dyDescent="0.25">
      <c r="A55" s="37"/>
      <c r="B55" s="37"/>
      <c r="C55" s="37"/>
      <c r="D55" s="37"/>
      <c r="E55" s="37"/>
      <c r="J55" s="42"/>
      <c r="Q55" s="43"/>
      <c r="R55" s="43"/>
      <c r="S55" s="43"/>
      <c r="T55" s="43"/>
      <c r="U55" s="43"/>
    </row>
    <row r="56" spans="1:22" ht="15.75" x14ac:dyDescent="0.25">
      <c r="A56" s="37"/>
      <c r="B56" s="37"/>
      <c r="C56" s="37"/>
      <c r="D56" s="37"/>
      <c r="E56" s="37"/>
      <c r="J56" s="42"/>
      <c r="Q56" s="43"/>
      <c r="R56" s="43"/>
      <c r="S56" s="43"/>
      <c r="T56" s="43"/>
      <c r="U56" s="43"/>
    </row>
    <row r="57" spans="1:22" ht="15.75" x14ac:dyDescent="0.25">
      <c r="A57" s="37"/>
      <c r="B57" s="37"/>
      <c r="C57" s="37"/>
      <c r="D57" s="37"/>
      <c r="E57" s="37"/>
      <c r="J57" s="42"/>
      <c r="Q57" s="43"/>
      <c r="R57" s="43"/>
      <c r="S57" s="43"/>
      <c r="T57" s="43"/>
      <c r="U57" s="43"/>
    </row>
    <row r="58" spans="1:22" ht="15.75" x14ac:dyDescent="0.25">
      <c r="A58" s="37"/>
      <c r="B58" s="37"/>
      <c r="C58" s="37"/>
      <c r="D58" s="37"/>
      <c r="E58" s="37"/>
      <c r="J58" s="42"/>
      <c r="Q58" s="43"/>
      <c r="R58" s="43"/>
      <c r="S58" s="43"/>
      <c r="T58" s="43"/>
      <c r="U58" s="43"/>
    </row>
    <row r="59" spans="1:22" ht="15.75" x14ac:dyDescent="0.25">
      <c r="A59" s="37"/>
      <c r="B59" s="37"/>
      <c r="C59" s="37"/>
      <c r="D59" s="37"/>
      <c r="E59" s="37"/>
      <c r="J59" s="42"/>
      <c r="Q59" s="43"/>
      <c r="R59" s="43"/>
      <c r="S59" s="43"/>
      <c r="T59" s="43"/>
      <c r="U59" s="43"/>
    </row>
    <row r="60" spans="1:22" ht="15.75" x14ac:dyDescent="0.25">
      <c r="A60" s="37"/>
      <c r="B60" s="37"/>
      <c r="C60" s="37"/>
      <c r="D60" s="37"/>
      <c r="E60" s="37"/>
      <c r="J60" s="42"/>
      <c r="Q60" s="43"/>
      <c r="R60" s="43"/>
      <c r="S60" s="43"/>
      <c r="T60" s="43"/>
      <c r="U60" s="43"/>
    </row>
    <row r="61" spans="1:22" ht="15.75" x14ac:dyDescent="0.25">
      <c r="A61" s="37"/>
      <c r="B61" s="37"/>
      <c r="C61" s="37"/>
      <c r="D61" s="37"/>
      <c r="E61" s="37"/>
      <c r="J61" s="42"/>
      <c r="Q61" s="43"/>
      <c r="R61" s="43"/>
      <c r="S61" s="43"/>
      <c r="T61" s="43"/>
      <c r="U61" s="43"/>
    </row>
    <row r="62" spans="1:22" ht="15.75" x14ac:dyDescent="0.25">
      <c r="A62" s="37"/>
      <c r="B62" s="37"/>
      <c r="C62" s="37"/>
      <c r="D62" s="37"/>
      <c r="E62" s="37"/>
      <c r="F62" s="37"/>
      <c r="G62" s="37"/>
      <c r="H62" s="37"/>
      <c r="I62" s="37"/>
      <c r="J62" s="47"/>
      <c r="K62" s="37"/>
      <c r="L62" s="37"/>
      <c r="Q62" s="43"/>
      <c r="R62" s="43"/>
      <c r="S62" s="43"/>
      <c r="T62" s="43"/>
      <c r="U62" s="43"/>
    </row>
    <row r="63" spans="1:22" ht="15.75" x14ac:dyDescent="0.25">
      <c r="A63" s="37"/>
      <c r="B63" s="37"/>
      <c r="C63" s="37"/>
      <c r="D63" s="37"/>
      <c r="E63" s="37"/>
      <c r="F63" s="37"/>
      <c r="G63" s="37"/>
      <c r="H63" s="37"/>
      <c r="I63" s="37"/>
      <c r="J63" s="47"/>
      <c r="K63" s="37"/>
      <c r="L63" s="37"/>
      <c r="Q63" s="43"/>
      <c r="R63" s="43"/>
      <c r="S63" s="43"/>
      <c r="T63" s="43"/>
      <c r="U63" s="43"/>
    </row>
    <row r="64" spans="1:22" x14ac:dyDescent="0.25">
      <c r="A64" s="37"/>
      <c r="B64" s="37"/>
      <c r="C64" s="37"/>
      <c r="D64" s="37"/>
      <c r="E64" s="37"/>
      <c r="F64" s="37"/>
      <c r="G64" s="37"/>
      <c r="H64" s="37"/>
      <c r="I64" s="37"/>
      <c r="J64" s="48"/>
      <c r="K64" s="37"/>
      <c r="L64" s="37"/>
      <c r="Q64" s="43"/>
      <c r="R64" s="43"/>
      <c r="S64" s="43"/>
      <c r="T64" s="43"/>
      <c r="U64" s="43"/>
    </row>
    <row r="65" spans="1:36" x14ac:dyDescent="0.25">
      <c r="A65" s="37"/>
      <c r="B65" s="37"/>
      <c r="C65" s="37"/>
      <c r="D65" s="37"/>
      <c r="E65" s="37"/>
      <c r="F65" s="37"/>
      <c r="G65" s="37"/>
      <c r="H65" s="37"/>
      <c r="I65" s="37"/>
      <c r="J65" s="37"/>
      <c r="K65" s="37"/>
      <c r="L65" s="37"/>
      <c r="Q65" s="43"/>
      <c r="R65" s="43"/>
      <c r="S65" s="43"/>
      <c r="T65" s="43"/>
      <c r="U65" s="43"/>
    </row>
    <row r="66" spans="1:36" x14ac:dyDescent="0.25">
      <c r="A66" s="37"/>
      <c r="B66" s="37"/>
      <c r="C66" s="37"/>
      <c r="D66" s="37"/>
      <c r="E66" s="37"/>
      <c r="F66" s="37"/>
      <c r="G66" s="37"/>
      <c r="H66" s="37"/>
      <c r="I66" s="37"/>
      <c r="J66" s="37"/>
      <c r="K66" s="37"/>
      <c r="L66" s="37"/>
      <c r="Q66" s="43"/>
      <c r="R66" s="43"/>
      <c r="S66" s="43"/>
      <c r="T66" s="43"/>
      <c r="U66" s="43"/>
    </row>
    <row r="67" spans="1:36" x14ac:dyDescent="0.25">
      <c r="A67" s="37"/>
      <c r="B67" s="37"/>
      <c r="C67" s="37"/>
      <c r="D67" s="37"/>
      <c r="E67" s="37"/>
      <c r="F67" s="39"/>
      <c r="G67" s="39"/>
      <c r="H67" s="39"/>
      <c r="I67" s="39"/>
      <c r="Q67" s="43"/>
      <c r="R67" s="43"/>
      <c r="S67" s="43"/>
      <c r="T67" s="43"/>
      <c r="U67" s="43"/>
    </row>
    <row r="68" spans="1:36" x14ac:dyDescent="0.25">
      <c r="A68" s="37"/>
      <c r="B68" s="37"/>
      <c r="C68" s="37"/>
      <c r="D68" s="37"/>
      <c r="E68" s="37"/>
      <c r="Q68" s="43"/>
      <c r="R68" s="43"/>
      <c r="S68" s="43"/>
      <c r="T68" s="43"/>
      <c r="U68" s="43"/>
    </row>
    <row r="69" spans="1:36" x14ac:dyDescent="0.25">
      <c r="A69" s="37"/>
      <c r="B69" s="37"/>
      <c r="C69" s="37"/>
      <c r="D69" s="37"/>
      <c r="E69" s="37"/>
      <c r="Q69" s="43"/>
      <c r="R69" s="43"/>
      <c r="S69" s="43"/>
      <c r="T69" s="43"/>
      <c r="U69" s="43"/>
    </row>
    <row r="70" spans="1:36" x14ac:dyDescent="0.25">
      <c r="A70" s="37"/>
      <c r="B70" s="37"/>
      <c r="C70" s="37"/>
      <c r="D70" s="37"/>
      <c r="E70" s="37"/>
      <c r="Q70" s="43"/>
      <c r="R70" s="43"/>
      <c r="S70" s="43"/>
      <c r="T70" s="43"/>
      <c r="U70" s="43"/>
    </row>
    <row r="71" spans="1:36" x14ac:dyDescent="0.25">
      <c r="A71" s="37"/>
      <c r="B71" s="37"/>
      <c r="C71" s="37"/>
      <c r="D71" s="37"/>
      <c r="E71" s="37"/>
      <c r="Q71" s="43"/>
      <c r="R71" s="43"/>
      <c r="S71" s="43"/>
      <c r="T71" s="43"/>
      <c r="U71" s="43"/>
    </row>
    <row r="72" spans="1:36" x14ac:dyDescent="0.25">
      <c r="A72" s="37"/>
      <c r="B72" s="37"/>
      <c r="C72" s="37"/>
      <c r="D72" s="37"/>
      <c r="E72" s="37"/>
      <c r="Q72" s="43"/>
      <c r="R72" s="43"/>
      <c r="S72" s="43"/>
      <c r="T72" s="43"/>
      <c r="U72" s="43"/>
    </row>
    <row r="73" spans="1:36" x14ac:dyDescent="0.25">
      <c r="A73" s="37"/>
      <c r="B73" s="37"/>
      <c r="C73" s="37"/>
      <c r="D73" s="37"/>
      <c r="E73" s="37"/>
      <c r="Q73" s="43"/>
      <c r="R73" s="43"/>
      <c r="S73" s="43"/>
      <c r="T73" s="43"/>
      <c r="U73" s="43"/>
    </row>
    <row r="74" spans="1:36" x14ac:dyDescent="0.25">
      <c r="A74" s="37"/>
      <c r="B74" s="37"/>
      <c r="C74" s="37"/>
      <c r="D74" s="37"/>
      <c r="E74" s="37"/>
      <c r="Q74" s="43"/>
      <c r="R74" s="43"/>
      <c r="S74" s="43"/>
      <c r="T74" s="43"/>
      <c r="U74" s="43"/>
    </row>
    <row r="75" spans="1:36" x14ac:dyDescent="0.25">
      <c r="A75" s="37"/>
      <c r="B75" s="37"/>
      <c r="C75" s="37"/>
      <c r="D75" s="37"/>
      <c r="E75" s="37"/>
      <c r="Q75" s="43"/>
      <c r="R75" s="43"/>
      <c r="S75" s="43"/>
      <c r="T75" s="43"/>
      <c r="U75" s="43"/>
    </row>
    <row r="76" spans="1:36" x14ac:dyDescent="0.25">
      <c r="A76" s="37"/>
      <c r="B76" s="37"/>
      <c r="C76" s="37"/>
      <c r="D76" s="37"/>
      <c r="E76" s="37"/>
      <c r="Q76" s="43"/>
      <c r="R76" s="43"/>
      <c r="S76" s="43"/>
      <c r="T76" s="43"/>
      <c r="U76" s="43"/>
      <c r="AB76" s="39"/>
      <c r="AC76" s="39"/>
      <c r="AD76" s="49"/>
      <c r="AE76" s="39"/>
      <c r="AF76" s="49"/>
      <c r="AG76" s="39"/>
      <c r="AH76" s="39"/>
      <c r="AI76" s="39"/>
      <c r="AJ76" s="39"/>
    </row>
    <row r="77" spans="1:36" x14ac:dyDescent="0.25">
      <c r="A77" s="37"/>
      <c r="B77" s="37"/>
      <c r="C77" s="37"/>
      <c r="D77" s="37"/>
      <c r="E77" s="37"/>
      <c r="Q77" s="43"/>
      <c r="R77" s="43"/>
      <c r="S77" s="43"/>
      <c r="T77" s="43"/>
      <c r="U77" s="43"/>
      <c r="AB77" s="39"/>
      <c r="AC77" s="39"/>
      <c r="AD77" s="50"/>
      <c r="AE77" s="39"/>
      <c r="AF77" s="39"/>
      <c r="AG77" s="39"/>
      <c r="AH77" s="39"/>
      <c r="AI77" s="39"/>
      <c r="AJ77" s="39"/>
    </row>
    <row r="78" spans="1:36" x14ac:dyDescent="0.25">
      <c r="A78" s="37"/>
      <c r="B78" s="37"/>
      <c r="C78" s="37"/>
      <c r="D78" s="37"/>
      <c r="E78" s="37"/>
      <c r="Q78" s="43"/>
      <c r="R78" s="43"/>
      <c r="S78" s="43"/>
      <c r="T78" s="43"/>
      <c r="U78" s="43"/>
      <c r="AB78" s="39"/>
      <c r="AC78" s="39"/>
      <c r="AD78" s="39"/>
      <c r="AE78" s="39"/>
      <c r="AF78" s="39"/>
      <c r="AG78" s="39"/>
      <c r="AH78" s="39"/>
      <c r="AI78" s="39"/>
      <c r="AJ78" s="39"/>
    </row>
    <row r="79" spans="1:36" x14ac:dyDescent="0.25">
      <c r="A79" s="37"/>
      <c r="B79" s="37"/>
      <c r="C79" s="37"/>
      <c r="D79" s="37"/>
      <c r="E79" s="37"/>
      <c r="Q79" s="43"/>
      <c r="R79" s="43"/>
      <c r="S79" s="43"/>
      <c r="T79" s="43"/>
      <c r="U79" s="43"/>
      <c r="AB79" s="39"/>
      <c r="AC79" s="39"/>
      <c r="AD79" s="39"/>
      <c r="AE79" s="39"/>
      <c r="AF79" s="39"/>
      <c r="AG79" s="39"/>
      <c r="AH79" s="39"/>
      <c r="AI79" s="39"/>
      <c r="AJ79" s="39"/>
    </row>
    <row r="80" spans="1:36" x14ac:dyDescent="0.25">
      <c r="A80" s="37"/>
      <c r="B80" s="37"/>
      <c r="C80" s="37"/>
      <c r="D80" s="37"/>
      <c r="E80" s="37"/>
      <c r="Q80" s="43"/>
      <c r="R80" s="43"/>
      <c r="S80" s="43"/>
      <c r="T80" s="43"/>
      <c r="U80" s="43"/>
      <c r="AB80" s="39"/>
      <c r="AC80" s="39"/>
      <c r="AD80" s="39"/>
      <c r="AE80" s="39"/>
      <c r="AF80" s="39"/>
      <c r="AG80" s="39"/>
      <c r="AH80" s="39"/>
      <c r="AI80" s="39"/>
      <c r="AJ80" s="39"/>
    </row>
    <row r="81" spans="1:36" x14ac:dyDescent="0.25">
      <c r="A81" s="37"/>
      <c r="B81" s="37"/>
      <c r="C81" s="37"/>
      <c r="D81" s="37"/>
      <c r="E81" s="37"/>
      <c r="Q81" s="43"/>
      <c r="R81" s="43"/>
      <c r="S81" s="43"/>
      <c r="T81" s="43"/>
      <c r="U81" s="43"/>
      <c r="AB81" s="39"/>
      <c r="AC81" s="39"/>
      <c r="AD81" s="39"/>
      <c r="AE81" s="39"/>
      <c r="AF81" s="39"/>
      <c r="AG81" s="39"/>
      <c r="AH81" s="39"/>
      <c r="AI81" s="39"/>
      <c r="AJ81" s="39"/>
    </row>
    <row r="82" spans="1:36" x14ac:dyDescent="0.25">
      <c r="A82" s="37"/>
      <c r="B82" s="37"/>
      <c r="C82" s="37"/>
      <c r="D82" s="37"/>
      <c r="E82" s="37"/>
      <c r="Q82" s="43"/>
      <c r="R82" s="43"/>
      <c r="S82" s="43"/>
      <c r="T82" s="43"/>
      <c r="U82" s="43"/>
      <c r="AB82" s="39"/>
      <c r="AC82" s="39"/>
      <c r="AD82" s="39"/>
      <c r="AE82" s="39"/>
      <c r="AF82" s="39"/>
      <c r="AG82" s="39"/>
      <c r="AH82" s="39"/>
      <c r="AI82" s="39"/>
      <c r="AJ82" s="39"/>
    </row>
    <row r="83" spans="1:36" x14ac:dyDescent="0.25">
      <c r="A83" s="37"/>
      <c r="B83" s="37"/>
      <c r="C83" s="37"/>
      <c r="D83" s="37"/>
      <c r="E83" s="37"/>
      <c r="Q83" s="43"/>
      <c r="R83" s="43"/>
      <c r="S83" s="43"/>
      <c r="T83" s="43"/>
      <c r="U83" s="43"/>
      <c r="AB83" s="39"/>
      <c r="AC83" s="39"/>
      <c r="AD83" s="39"/>
      <c r="AE83" s="39"/>
      <c r="AF83" s="39"/>
      <c r="AG83" s="39"/>
      <c r="AH83" s="39"/>
      <c r="AI83" s="39"/>
      <c r="AJ83" s="39"/>
    </row>
    <row r="84" spans="1:36" x14ac:dyDescent="0.25">
      <c r="A84" s="37"/>
      <c r="B84" s="37"/>
      <c r="C84" s="37"/>
      <c r="D84" s="37"/>
      <c r="E84" s="37"/>
      <c r="Q84" s="43"/>
      <c r="R84" s="43"/>
      <c r="S84" s="43"/>
      <c r="T84" s="43"/>
      <c r="U84" s="43"/>
      <c r="AB84" s="39"/>
      <c r="AC84" s="39"/>
      <c r="AD84" s="39"/>
      <c r="AE84" s="39"/>
      <c r="AF84" s="39"/>
      <c r="AG84" s="39"/>
      <c r="AH84" s="39"/>
      <c r="AI84" s="39"/>
      <c r="AJ84" s="39"/>
    </row>
    <row r="85" spans="1:36" x14ac:dyDescent="0.25">
      <c r="Q85" s="43"/>
      <c r="R85" s="43"/>
      <c r="S85" s="43"/>
      <c r="T85" s="43"/>
      <c r="U85" s="43"/>
      <c r="AB85" s="39"/>
      <c r="AC85" s="39"/>
      <c r="AD85" s="39"/>
      <c r="AE85" s="39"/>
      <c r="AF85" s="39"/>
      <c r="AG85" s="39"/>
      <c r="AH85" s="39"/>
      <c r="AI85" s="39"/>
      <c r="AJ85" s="39"/>
    </row>
    <row r="86" spans="1:36" x14ac:dyDescent="0.25">
      <c r="Q86" s="43"/>
      <c r="R86" s="43"/>
      <c r="S86" s="43"/>
      <c r="T86" s="43"/>
      <c r="U86" s="43"/>
      <c r="AB86" s="39"/>
      <c r="AC86" s="39"/>
      <c r="AD86" s="39"/>
      <c r="AE86" s="39"/>
      <c r="AF86" s="39"/>
      <c r="AG86" s="39"/>
      <c r="AH86" s="39"/>
      <c r="AI86" s="39"/>
      <c r="AJ86" s="39"/>
    </row>
    <row r="87" spans="1:36" x14ac:dyDescent="0.25">
      <c r="Q87" s="43"/>
      <c r="R87" s="43"/>
      <c r="S87" s="43"/>
      <c r="T87" s="43"/>
      <c r="U87" s="43"/>
      <c r="AB87" s="39"/>
      <c r="AC87" s="39"/>
      <c r="AD87" s="39"/>
      <c r="AE87" s="39"/>
      <c r="AF87" s="39"/>
      <c r="AG87" s="39"/>
      <c r="AH87" s="39"/>
      <c r="AI87" s="39"/>
      <c r="AJ87" s="39"/>
    </row>
    <row r="88" spans="1:36" x14ac:dyDescent="0.25">
      <c r="Q88" s="43"/>
      <c r="R88" s="43"/>
      <c r="S88" s="43"/>
      <c r="T88" s="43"/>
      <c r="U88" s="43"/>
      <c r="AB88" s="39"/>
      <c r="AC88" s="39"/>
      <c r="AD88" s="39"/>
      <c r="AE88" s="39"/>
      <c r="AF88" s="39"/>
      <c r="AG88" s="39"/>
      <c r="AH88" s="39"/>
      <c r="AI88" s="39"/>
      <c r="AJ88" s="39"/>
    </row>
    <row r="89" spans="1:36" x14ac:dyDescent="0.25">
      <c r="AB89" s="39"/>
      <c r="AC89" s="39"/>
      <c r="AD89" s="39"/>
      <c r="AE89" s="39"/>
      <c r="AF89" s="39"/>
      <c r="AG89" s="39"/>
      <c r="AH89" s="39"/>
      <c r="AI89" s="39"/>
      <c r="AJ89" s="39"/>
    </row>
    <row r="90" spans="1:36" x14ac:dyDescent="0.25">
      <c r="AB90" s="39"/>
      <c r="AC90" s="39"/>
      <c r="AD90" s="39"/>
      <c r="AE90" s="39"/>
      <c r="AF90" s="39"/>
      <c r="AG90" s="39"/>
      <c r="AH90" s="39"/>
      <c r="AI90" s="39"/>
      <c r="AJ90" s="39"/>
    </row>
    <row r="91" spans="1:36" x14ac:dyDescent="0.25">
      <c r="AB91" s="39"/>
      <c r="AC91" s="39"/>
      <c r="AD91" s="39"/>
      <c r="AE91" s="39"/>
      <c r="AF91" s="39"/>
      <c r="AG91" s="39"/>
      <c r="AH91" s="39"/>
      <c r="AI91" s="39"/>
      <c r="AJ91" s="39"/>
    </row>
    <row r="92" spans="1:36" x14ac:dyDescent="0.25">
      <c r="AB92" s="39"/>
      <c r="AC92" s="39"/>
      <c r="AD92" s="39"/>
      <c r="AE92" s="39"/>
      <c r="AF92" s="39"/>
      <c r="AG92" s="39"/>
      <c r="AH92" s="39"/>
      <c r="AI92" s="39"/>
      <c r="AJ92" s="39"/>
    </row>
    <row r="93" spans="1:36" x14ac:dyDescent="0.25">
      <c r="AB93" s="39" t="s">
        <v>25</v>
      </c>
      <c r="AC93" s="39">
        <f>(($B$9*($B$10+0.2)))</f>
        <v>7.1999999999999993</v>
      </c>
      <c r="AD93" s="39"/>
      <c r="AE93" s="39"/>
      <c r="AF93" s="39"/>
      <c r="AG93" s="39"/>
      <c r="AH93" s="39"/>
      <c r="AI93" s="39"/>
      <c r="AJ93" s="39"/>
    </row>
    <row r="94" spans="1:36" x14ac:dyDescent="0.25">
      <c r="AB94" s="39"/>
      <c r="AC94" s="39"/>
      <c r="AD94" s="39"/>
      <c r="AE94" s="39"/>
      <c r="AF94" s="39"/>
      <c r="AG94" s="39"/>
      <c r="AH94" s="39"/>
      <c r="AI94" s="39"/>
      <c r="AJ94" s="39"/>
    </row>
  </sheetData>
  <sheetProtection algorithmName="SHA-512" hashValue="eqvtfr9915Tw7rdR2kfxikvIn/PUu/UEoEuKelraapm2+IsmNN/QYWASUXcdZzY5nOj0g+He0PT/nNCWWZVa3w==" saltValue="GaKPx2Udwhf+LC58EW2emg==" spinCount="100000" sheet="1" pivotTables="0"/>
  <mergeCells count="23">
    <mergeCell ref="A21:D21"/>
    <mergeCell ref="B8:C8"/>
    <mergeCell ref="A16:A17"/>
    <mergeCell ref="B16:C17"/>
    <mergeCell ref="A18:E20"/>
    <mergeCell ref="X8:Y8"/>
    <mergeCell ref="AB8:AC8"/>
    <mergeCell ref="B9:C9"/>
    <mergeCell ref="A10:A11"/>
    <mergeCell ref="B10:C11"/>
    <mergeCell ref="B6:C6"/>
    <mergeCell ref="W6:Y6"/>
    <mergeCell ref="AA6:AC6"/>
    <mergeCell ref="B7:C7"/>
    <mergeCell ref="X7:Y7"/>
    <mergeCell ref="AB7:AC7"/>
    <mergeCell ref="A1:C1"/>
    <mergeCell ref="Q1:U1"/>
    <mergeCell ref="A2:A5"/>
    <mergeCell ref="R2:U2"/>
    <mergeCell ref="W2:AC2"/>
    <mergeCell ref="W3:AC3"/>
    <mergeCell ref="W4:AC4"/>
  </mergeCells>
  <conditionalFormatting sqref="B13:C13 B12">
    <cfRule type="expression" dxfId="8" priority="7">
      <formula>$A$30&gt;=3</formula>
    </cfRule>
  </conditionalFormatting>
  <conditionalFormatting sqref="C4">
    <cfRule type="expression" dxfId="7" priority="8">
      <formula>$A$30=3</formula>
    </cfRule>
    <cfRule type="cellIs" dxfId="6" priority="1" operator="notBetween">
      <formula>1</formula>
      <formula>45</formula>
    </cfRule>
  </conditionalFormatting>
  <conditionalFormatting sqref="B8:C9 B10">
    <cfRule type="expression" dxfId="5" priority="9">
      <formula>$A$30=3</formula>
    </cfRule>
  </conditionalFormatting>
  <conditionalFormatting sqref="B7:C7">
    <cfRule type="cellIs" dxfId="4" priority="6" operator="notBetween">
      <formula>1.01</formula>
      <formula>1.5</formula>
    </cfRule>
  </conditionalFormatting>
  <conditionalFormatting sqref="B8:C8">
    <cfRule type="cellIs" dxfId="3" priority="5" operator="notBetween">
      <formula>2.5</formula>
      <formula>12</formula>
    </cfRule>
  </conditionalFormatting>
  <conditionalFormatting sqref="B9:C9">
    <cfRule type="cellIs" dxfId="2" priority="4" operator="notBetween">
      <formula>1</formula>
      <formula>600</formula>
    </cfRule>
  </conditionalFormatting>
  <conditionalFormatting sqref="C13">
    <cfRule type="cellIs" dxfId="1" priority="2" operator="notBetween">
      <formula>1</formula>
      <formula>2000</formula>
    </cfRule>
    <cfRule type="cellIs" dxfId="0" priority="3" operator="notBetween">
      <formula>1</formula>
      <formula>2000</formula>
    </cfRule>
  </conditionalFormatting>
  <dataValidations count="6">
    <dataValidation type="whole" errorStyle="information" allowBlank="1" showErrorMessage="1" errorTitle="Outside Range" error="The input range for the RTC setting in minutes is a whole number from 1 to 2000" sqref="C13" xr:uid="{47626538-973F-4E5D-B0CD-A0B92F5F925E}">
      <formula1>1</formula1>
      <formula2>2000</formula2>
    </dataValidation>
    <dataValidation type="decimal" errorStyle="information" allowBlank="1" showErrorMessage="1" errorTitle="Outside Range" error="The input range for the LRTHOT setting is 1 to 600" sqref="B9:C9" xr:uid="{E3F7C2E3-B2CA-4CAD-8A99-03FBA44DBD2E}">
      <formula1>1</formula1>
      <formula2>600</formula2>
    </dataValidation>
    <dataValidation type="decimal" errorStyle="information" allowBlank="1" showErrorMessage="1" errorTitle="Outside Range" error="The input range for the Acceleration Factor setting is 0.1 to 1.50" sqref="B10:C11" xr:uid="{6AA7AF95-6FCC-4B75-9884-D6432E1D4EC6}">
      <formula1>0.1</formula1>
      <formula2>1.5</formula2>
    </dataValidation>
    <dataValidation type="decimal" errorStyle="information" allowBlank="1" showErrorMessage="1" errorTitle="Outside Range" error="The input range for the LRA setting is 2.5 to 12" sqref="B8:C8" xr:uid="{37E7516B-C81D-494C-A675-E65747BA3493}">
      <formula1>2.5</formula1>
      <formula2>12</formula2>
    </dataValidation>
    <dataValidation type="decimal" errorStyle="information" allowBlank="1" showErrorMessage="1" errorTitle="Outside Range" error="The input range for the SF setting is from 1.01 to 1.50" sqref="B7:C7" xr:uid="{8E5E78C9-A48B-4E8C-AEAD-B1D4D766924E}">
      <formula1>1.01</formula1>
      <formula2>1.5</formula2>
    </dataValidation>
    <dataValidation type="whole" errorStyle="information" allowBlank="1" showErrorMessage="1" errorTitle="Invalid Entry" error="This Application Guide supports CURVE settings from 1 to 45 only. If you are interested in custom CURVE 46, please see the SEL-710 instruction manual and Application Guide number AG2018-23 at selinc.com for more information." sqref="C4" xr:uid="{496100C4-B47C-49E5-9803-2CDDE7ACE092}">
      <formula1>1</formula1>
      <formula2>45</formula2>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3</xdr:col>
                    <xdr:colOff>0</xdr:colOff>
                    <xdr:row>6</xdr:row>
                    <xdr:rowOff>219075</xdr:rowOff>
                  </from>
                  <to>
                    <xdr:col>3</xdr:col>
                    <xdr:colOff>19050</xdr:colOff>
                    <xdr:row>10</xdr:row>
                    <xdr:rowOff>19050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1</xdr:col>
                    <xdr:colOff>28575</xdr:colOff>
                    <xdr:row>1</xdr:row>
                    <xdr:rowOff>19050</xdr:rowOff>
                  </from>
                  <to>
                    <xdr:col>2</xdr:col>
                    <xdr:colOff>266700</xdr:colOff>
                    <xdr:row>2</xdr:row>
                    <xdr:rowOff>19050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1</xdr:col>
                    <xdr:colOff>28575</xdr:colOff>
                    <xdr:row>2</xdr:row>
                    <xdr:rowOff>9525</xdr:rowOff>
                  </from>
                  <to>
                    <xdr:col>2</xdr:col>
                    <xdr:colOff>247650</xdr:colOff>
                    <xdr:row>3</xdr:row>
                    <xdr:rowOff>0</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1</xdr:col>
                    <xdr:colOff>28575</xdr:colOff>
                    <xdr:row>3</xdr:row>
                    <xdr:rowOff>0</xdr:rowOff>
                  </from>
                  <to>
                    <xdr:col>2</xdr:col>
                    <xdr:colOff>247650</xdr:colOff>
                    <xdr:row>3</xdr:row>
                    <xdr:rowOff>209550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1</xdr:col>
                    <xdr:colOff>28575</xdr:colOff>
                    <xdr:row>11</xdr:row>
                    <xdr:rowOff>209550</xdr:rowOff>
                  </from>
                  <to>
                    <xdr:col>2</xdr:col>
                    <xdr:colOff>19050</xdr:colOff>
                    <xdr:row>13</xdr:row>
                    <xdr:rowOff>9525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1</xdr:col>
                    <xdr:colOff>28575</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2055" r:id="rId10" name="Scroll Bar 7">
              <controlPr defaultSize="0" autoPict="0">
                <anchor moveWithCells="1">
                  <from>
                    <xdr:col>1</xdr:col>
                    <xdr:colOff>0</xdr:colOff>
                    <xdr:row>3</xdr:row>
                    <xdr:rowOff>228600</xdr:rowOff>
                  </from>
                  <to>
                    <xdr:col>3</xdr:col>
                    <xdr:colOff>0</xdr:colOff>
                    <xdr:row>4</xdr:row>
                    <xdr:rowOff>228600</xdr:rowOff>
                  </to>
                </anchor>
              </controlPr>
            </control>
          </mc:Choice>
        </mc:AlternateContent>
        <mc:AlternateContent xmlns:mc="http://schemas.openxmlformats.org/markup-compatibility/2006">
          <mc:Choice Requires="x14">
            <control shapeId="2056" r:id="rId11" name="Group Box 8">
              <controlPr locked="0" defaultSize="0" print="0" autoFill="0" autoPict="0" altText="">
                <anchor moveWithCells="1">
                  <from>
                    <xdr:col>1</xdr:col>
                    <xdr:colOff>962025</xdr:colOff>
                    <xdr:row>11</xdr:row>
                    <xdr:rowOff>19050</xdr:rowOff>
                  </from>
                  <to>
                    <xdr:col>2</xdr:col>
                    <xdr:colOff>133350</xdr:colOff>
                    <xdr:row>13</xdr:row>
                    <xdr:rowOff>57150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0</xdr:col>
                    <xdr:colOff>95250</xdr:colOff>
                    <xdr:row>22</xdr:row>
                    <xdr:rowOff>19050</xdr:rowOff>
                  </from>
                  <to>
                    <xdr:col>1</xdr:col>
                    <xdr:colOff>133350</xdr:colOff>
                    <xdr:row>23</xdr:row>
                    <xdr:rowOff>57150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0</xdr:col>
                    <xdr:colOff>95250</xdr:colOff>
                    <xdr:row>23</xdr:row>
                    <xdr:rowOff>95250</xdr:rowOff>
                  </from>
                  <to>
                    <xdr:col>1</xdr:col>
                    <xdr:colOff>133350</xdr:colOff>
                    <xdr:row>24</xdr:row>
                    <xdr:rowOff>133350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0</xdr:col>
                    <xdr:colOff>95250</xdr:colOff>
                    <xdr:row>24</xdr:row>
                    <xdr:rowOff>171450</xdr:rowOff>
                  </from>
                  <to>
                    <xdr:col>1</xdr:col>
                    <xdr:colOff>133350</xdr:colOff>
                    <xdr:row>25</xdr:row>
                    <xdr:rowOff>180975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0</xdr:col>
                    <xdr:colOff>95250</xdr:colOff>
                    <xdr:row>25</xdr:row>
                    <xdr:rowOff>209550</xdr:rowOff>
                  </from>
                  <to>
                    <xdr:col>1</xdr:col>
                    <xdr:colOff>133350</xdr:colOff>
                    <xdr:row>26</xdr:row>
                    <xdr:rowOff>171450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xdr:col>
                    <xdr:colOff>504825</xdr:colOff>
                    <xdr:row>22</xdr:row>
                    <xdr:rowOff>19050</xdr:rowOff>
                  </from>
                  <to>
                    <xdr:col>3</xdr:col>
                    <xdr:colOff>419100</xdr:colOff>
                    <xdr:row>23</xdr:row>
                    <xdr:rowOff>57150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xdr:col>
                    <xdr:colOff>504825</xdr:colOff>
                    <xdr:row>23</xdr:row>
                    <xdr:rowOff>95250</xdr:rowOff>
                  </from>
                  <to>
                    <xdr:col>3</xdr:col>
                    <xdr:colOff>438150</xdr:colOff>
                    <xdr:row>24</xdr:row>
                    <xdr:rowOff>133350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xdr:col>
                    <xdr:colOff>504825</xdr:colOff>
                    <xdr:row>24</xdr:row>
                    <xdr:rowOff>171450</xdr:rowOff>
                  </from>
                  <to>
                    <xdr:col>3</xdr:col>
                    <xdr:colOff>419100</xdr:colOff>
                    <xdr:row>25</xdr:row>
                    <xdr:rowOff>180975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504825</xdr:colOff>
                    <xdr:row>25</xdr:row>
                    <xdr:rowOff>209550</xdr:rowOff>
                  </from>
                  <to>
                    <xdr:col>3</xdr:col>
                    <xdr:colOff>419100</xdr:colOff>
                    <xdr:row>26</xdr:row>
                    <xdr:rowOff>171450</xdr:rowOff>
                  </to>
                </anchor>
              </controlPr>
            </control>
          </mc:Choice>
        </mc:AlternateContent>
        <mc:AlternateContent xmlns:mc="http://schemas.openxmlformats.org/markup-compatibility/2006">
          <mc:Choice Requires="x14">
            <control shapeId="2069" r:id="rId20" name="Group Box 21">
              <controlPr defaultSize="0" autoFill="0" autoPict="0">
                <anchor moveWithCells="1">
                  <from>
                    <xdr:col>1</xdr:col>
                    <xdr:colOff>0</xdr:colOff>
                    <xdr:row>1</xdr:row>
                    <xdr:rowOff>0</xdr:rowOff>
                  </from>
                  <to>
                    <xdr:col>3</xdr:col>
                    <xdr:colOff>0</xdr:colOff>
                    <xdr:row>5</xdr:row>
                    <xdr:rowOff>0</xdr:rowOff>
                  </to>
                </anchor>
              </controlPr>
            </control>
          </mc:Choice>
        </mc:AlternateContent>
        <mc:AlternateContent xmlns:mc="http://schemas.openxmlformats.org/markup-compatibility/2006">
          <mc:Choice Requires="x14">
            <control shapeId="2071" r:id="rId21" name="Check Box 23">
              <controlPr defaultSize="0" autoFill="0" autoLine="0" autoPict="0">
                <anchor moveWithCells="1">
                  <from>
                    <xdr:col>0</xdr:col>
                    <xdr:colOff>95250</xdr:colOff>
                    <xdr:row>27</xdr:row>
                    <xdr:rowOff>57150</xdr:rowOff>
                  </from>
                  <to>
                    <xdr:col>0</xdr:col>
                    <xdr:colOff>904875</xdr:colOff>
                    <xdr:row>28</xdr:row>
                    <xdr:rowOff>47625</xdr:rowOff>
                  </to>
                </anchor>
              </controlPr>
            </control>
          </mc:Choice>
        </mc:AlternateContent>
        <mc:AlternateContent xmlns:mc="http://schemas.openxmlformats.org/markup-compatibility/2006">
          <mc:Choice Requires="x14">
            <control shapeId="2072" r:id="rId22" name="Check Box 24">
              <controlPr defaultSize="0" autoFill="0" autoLine="0" autoPict="0">
                <anchor moveWithCells="1">
                  <from>
                    <xdr:col>1</xdr:col>
                    <xdr:colOff>504825</xdr:colOff>
                    <xdr:row>27</xdr:row>
                    <xdr:rowOff>85725</xdr:rowOff>
                  </from>
                  <to>
                    <xdr:col>3</xdr:col>
                    <xdr:colOff>419100</xdr:colOff>
                    <xdr:row>28</xdr:row>
                    <xdr:rowOff>19050</xdr:rowOff>
                  </to>
                </anchor>
              </controlPr>
            </control>
          </mc:Choice>
        </mc:AlternateContent>
        <mc:AlternateContent xmlns:mc="http://schemas.openxmlformats.org/markup-compatibility/2006">
          <mc:Choice Requires="x14">
            <control shapeId="2074" r:id="rId23" name="Scroll Bar 26">
              <controlPr defaultSize="0" autoPict="0">
                <anchor moveWithCells="1">
                  <from>
                    <xdr:col>1</xdr:col>
                    <xdr:colOff>19050</xdr:colOff>
                    <xdr:row>12</xdr:row>
                    <xdr:rowOff>200025</xdr:rowOff>
                  </from>
                  <to>
                    <xdr:col>2</xdr:col>
                    <xdr:colOff>342900</xdr:colOff>
                    <xdr:row>13</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464D4-0888-4320-905F-7B3F0AF70B41}">
  <sheetPr codeName="Sheet3"/>
  <dimension ref="C2:AJ84"/>
  <sheetViews>
    <sheetView topLeftCell="N1" workbookViewId="0">
      <selection activeCell="P7" sqref="P7"/>
    </sheetView>
  </sheetViews>
  <sheetFormatPr defaultRowHeight="15" x14ac:dyDescent="0.25"/>
  <cols>
    <col min="2" max="2" width="14.28515625" customWidth="1"/>
    <col min="6" max="6" width="16.7109375" customWidth="1"/>
    <col min="7" max="8" width="23.28515625" customWidth="1"/>
  </cols>
  <sheetData>
    <row r="2" spans="3:36" x14ac:dyDescent="0.25">
      <c r="E2" t="s">
        <v>26</v>
      </c>
      <c r="G2" t="s">
        <v>27</v>
      </c>
      <c r="O2" s="37"/>
      <c r="P2" s="37"/>
      <c r="Q2" s="37"/>
      <c r="R2" s="37"/>
      <c r="S2" s="37"/>
      <c r="T2" s="37"/>
      <c r="U2" s="37"/>
      <c r="V2" s="37"/>
      <c r="W2" s="37"/>
    </row>
    <row r="3" spans="3:36" x14ac:dyDescent="0.25">
      <c r="C3" s="1"/>
      <c r="D3" s="34" t="s">
        <v>28</v>
      </c>
      <c r="E3" s="34" t="s">
        <v>50</v>
      </c>
      <c r="F3" s="34" t="s">
        <v>61</v>
      </c>
      <c r="J3" s="1"/>
      <c r="K3" t="s">
        <v>29</v>
      </c>
      <c r="O3" s="37"/>
      <c r="P3" s="37" t="b">
        <v>1</v>
      </c>
      <c r="Q3" s="37"/>
      <c r="R3" s="37"/>
      <c r="S3" s="37" t="b">
        <v>1</v>
      </c>
      <c r="T3" s="37"/>
      <c r="U3" s="37" t="b">
        <v>1</v>
      </c>
      <c r="V3" s="37"/>
      <c r="W3" s="37" t="b">
        <v>1</v>
      </c>
      <c r="AA3" s="1" t="b">
        <v>1</v>
      </c>
      <c r="AB3" s="1" t="b">
        <v>1</v>
      </c>
      <c r="AC3" s="1" t="b">
        <v>1</v>
      </c>
      <c r="AD3" s="1" t="b">
        <v>1</v>
      </c>
      <c r="AG3" t="b">
        <v>1</v>
      </c>
      <c r="AI3" t="b">
        <v>1</v>
      </c>
    </row>
    <row r="4" spans="3:36" ht="16.5" thickBot="1" x14ac:dyDescent="0.3">
      <c r="C4" s="1"/>
      <c r="D4" s="34" t="s">
        <v>30</v>
      </c>
      <c r="E4" s="1" t="s">
        <v>31</v>
      </c>
      <c r="F4" s="34" t="s">
        <v>31</v>
      </c>
      <c r="J4" s="1"/>
      <c r="K4" s="1" t="s">
        <v>32</v>
      </c>
      <c r="L4" s="1" t="s">
        <v>33</v>
      </c>
      <c r="P4" s="115" t="s">
        <v>34</v>
      </c>
      <c r="Q4" s="115"/>
      <c r="R4" s="115"/>
      <c r="S4" s="115"/>
      <c r="T4" s="115"/>
      <c r="U4" s="115"/>
      <c r="V4" s="115"/>
      <c r="W4" s="115"/>
      <c r="Z4" t="s">
        <v>35</v>
      </c>
    </row>
    <row r="5" spans="3:36" x14ac:dyDescent="0.25">
      <c r="C5" s="1"/>
      <c r="D5" s="1">
        <v>1.01</v>
      </c>
      <c r="E5" s="46" t="e">
        <f>IF(Chart!$A$30=3,(Calc!K5),(IF(Chart!$A$31=2,((Chart!$B$9*(Chart!$B$10+0.2))/(LN(((Chart!$B$8^2)-(0.9*Chart!$B$7)^2)/((Chart!$B$8^2)-(Chart!$B$7^2)))))*LN((D5^2)/((D5^2)-(Chart!$B$7^2))),(60*Chart!$C$13*LN((D5^2)/((D5^2)-(Chart!$B$7^2)))))))</f>
        <v>#NUM!</v>
      </c>
      <c r="F5" s="51" t="e">
        <f>IF(Chart!$A$30=3,(Calc!L5),(IF(Chart!$A$31=2,((Chart!$B$9*(Chart!$B$10+0.2))/(LN(((Chart!$B$8^2)-(0.9*Chart!$B$7)^2)/((Chart!$B$8^2)-(Chart!$B$7^2)))))*LN(((D5^2)-(Chart!$B$16)^2)/((D5^2)-(Chart!$B$7^2))),(60*Chart!$C$13*LN(((D5^2)-(Chart!$B$16)^2)/((D5^2)-(Chart!$B$7^2)))))))</f>
        <v>#NUM!</v>
      </c>
      <c r="J5" s="1"/>
      <c r="K5" s="52" t="e">
        <f>((2.5*(Chart!$C$4))/(LN(((36)-(0.9*Chart!$B$7)^2)/((36)-(Chart!$B$7^2)))))*LN((Calc!D5^2)/((Calc!D5^2)-(Chart!$B$7^2)))</f>
        <v>#NUM!</v>
      </c>
      <c r="L5" s="52" t="e">
        <f>((2.5*(Chart!$C$4))/(LN(((36)-(0.9*Chart!$B$7)^2)/((36)-(Chart!$B$7^2)))))*LN(((Calc!D5^2)-(Chart!$B$16)^2)/((Calc!D5^2)-(Chart!$B$7^2)))</f>
        <v>#NUM!</v>
      </c>
      <c r="P5" s="139" t="s">
        <v>1</v>
      </c>
      <c r="Q5" s="140"/>
      <c r="R5" s="139" t="s">
        <v>2</v>
      </c>
      <c r="S5" s="140"/>
      <c r="T5" s="139" t="s">
        <v>3</v>
      </c>
      <c r="U5" s="140"/>
      <c r="V5" s="139" t="s">
        <v>4</v>
      </c>
      <c r="W5" s="140"/>
      <c r="Z5" t="str">
        <f>Chart!Q2</f>
        <v>Current I</v>
      </c>
      <c r="AA5" t="str">
        <f>Chart!R2</f>
        <v>Trip Time t (seconds)</v>
      </c>
      <c r="AB5">
        <f>Chart!S2</f>
        <v>0</v>
      </c>
      <c r="AC5">
        <f>Chart!T2</f>
        <v>0</v>
      </c>
      <c r="AD5">
        <f>Chart!U2</f>
        <v>0</v>
      </c>
      <c r="AG5" s="139" t="s">
        <v>5</v>
      </c>
      <c r="AH5" s="140"/>
      <c r="AI5" s="139" t="s">
        <v>6</v>
      </c>
      <c r="AJ5" s="140"/>
    </row>
    <row r="6" spans="3:36" ht="45" x14ac:dyDescent="0.25">
      <c r="C6" s="1"/>
      <c r="D6" s="1">
        <v>1.1000000000000001</v>
      </c>
      <c r="E6" s="46" t="e">
        <f>IF(Chart!$A$30=3,(Calc!K6),(IF(Chart!$A$31=2,((Chart!$B$9*(Chart!$B$10+0.2))/(LN(((Chart!$B$8^2)-(0.9*Chart!$B$7)^2)/((Chart!$B$8^2)-(Chart!$B$7^2)))))*LN((D6^2)/((D6^2)-(Chart!$B$7^2))),(60*Chart!$C$13*LN((D6^2)/((D6^2)-(Chart!$B$7^2)))))))</f>
        <v>#NUM!</v>
      </c>
      <c r="F6" s="51" t="e">
        <f>IF(Chart!$A$30=3,(Calc!L6),(IF(Chart!$A$31=2,((Chart!$B$9*(Chart!$B$10+0.2))/(LN(((Chart!$B$8^2)-(0.9*Chart!$B$7)^2)/((Chart!$B$8^2)-(Chart!$B$7^2)))))*LN(((D6^2)-(Chart!$B$16)^2)/((D6^2)-(Chart!$B$7^2))),(60*Chart!$C$13*LN(((D6^2)-(Chart!$B$16)^2)/((D6^2)-(Chart!$B$7^2)))))))</f>
        <v>#NUM!</v>
      </c>
      <c r="J6" s="1"/>
      <c r="K6" s="52" t="e">
        <f>((2.5*(Chart!$C$4))/(LN(((36)-(0.9*Chart!$B$7)^2)/((36)-(Chart!$B$7^2)))))*LN((Calc!D6^2)/((Calc!D6^2)-(Chart!$B$7^2)))</f>
        <v>#NUM!</v>
      </c>
      <c r="L6" s="52" t="e">
        <f>((2.5*(Chart!$C$4))/(LN(((36)-(0.9*Chart!$B$7)^2)/((36)-(Chart!$B$7^2)))))*LN(((Calc!D6^2)-(Chart!$B$16)^2)/((Calc!D6^2)-(Chart!$B$7^2)))</f>
        <v>#NUM!</v>
      </c>
      <c r="P6" s="3" t="s">
        <v>7</v>
      </c>
      <c r="Q6" s="4" t="s">
        <v>8</v>
      </c>
      <c r="R6" s="53" t="s">
        <v>7</v>
      </c>
      <c r="S6" s="4" t="s">
        <v>8</v>
      </c>
      <c r="T6" s="3" t="s">
        <v>7</v>
      </c>
      <c r="U6" s="4" t="s">
        <v>8</v>
      </c>
      <c r="V6" s="3" t="s">
        <v>7</v>
      </c>
      <c r="W6" s="4" t="s">
        <v>8</v>
      </c>
      <c r="Z6" t="str">
        <f>Chart!Q3</f>
        <v>(x FLA)</v>
      </c>
      <c r="AA6" t="str">
        <f>Chart!R3</f>
        <v>Cold Stator</v>
      </c>
      <c r="AB6" t="str">
        <f>Chart!S3</f>
        <v>Hot Stator</v>
      </c>
      <c r="AC6" t="str">
        <f>Chart!T3</f>
        <v>Cold Rotor</v>
      </c>
      <c r="AD6" t="str">
        <f>Chart!U3</f>
        <v>Hot Rotor</v>
      </c>
      <c r="AG6" s="3" t="s">
        <v>7</v>
      </c>
      <c r="AH6" s="4" t="s">
        <v>8</v>
      </c>
      <c r="AI6" s="5" t="s">
        <v>7</v>
      </c>
      <c r="AJ6" s="4" t="s">
        <v>8</v>
      </c>
    </row>
    <row r="7" spans="3:36" ht="15.75" x14ac:dyDescent="0.25">
      <c r="C7" s="1"/>
      <c r="D7" s="1">
        <v>1.2</v>
      </c>
      <c r="E7" s="46">
        <f>IF(Chart!$A$30=3,(Calc!K7),(IF(Chart!$A$31=2,((Chart!$B$9*(Chart!$B$10+0.2))/(LN(((Chart!$B$8^2)-(0.9*Chart!$B$7)^2)/((Chart!$B$8^2)-(Chart!$B$7^2)))))*LN((D7^2)/((D7^2)-(Chart!$B$7^2))),(60*Chart!$C$13*LN((D7^2)/((D7^2)-(Chart!$B$7^2)))))))</f>
        <v>4961.8009167919463</v>
      </c>
      <c r="F7" s="51">
        <f>IF(Chart!$A$30=3,(Calc!L7),(IF(Chart!$A$31=2,((Chart!$B$9*(Chart!$B$10+0.2))/(LN(((Chart!$B$8^2)-(0.9*Chart!$B$7)^2)/((Chart!$B$8^2)-(Chart!$B$7^2)))))*LN(((D7^2)-(Chart!$B$16)^2)/((D7^2)-(Chart!$B$7^2))),(60*Chart!$C$13*LN(((D7^2)-(Chart!$B$16)^2)/((D7^2)-(Chart!$B$7^2)))))))</f>
        <v>2614.2660587896212</v>
      </c>
      <c r="J7" s="1"/>
      <c r="K7" s="52">
        <f>((2.5*(Chart!$C$4))/(LN(((36)-(0.9*Chart!$B$7)^2)/((36)-(Chart!$B$7^2)))))*LN((Calc!D7^2)/((Calc!D7^2)-(Chart!$B$7^2)))</f>
        <v>2603.1706391216667</v>
      </c>
      <c r="L7" s="52">
        <f>((2.5*(Chart!$C$4))/(LN(((36)-(0.9*Chart!$B$7)^2)/((36)-(Chart!$B$7^2)))))*LN(((Calc!D7^2)-(Chart!$B$16)^2)/((Calc!D7^2)-(Chart!$B$7^2)))</f>
        <v>1371.5545547308013</v>
      </c>
      <c r="P7" s="54">
        <f>IF($P$3=TRUE,'Motor '!M5,NA())</f>
        <v>1.18</v>
      </c>
      <c r="Q7" s="54">
        <f>IF($P$3=TRUE,'Motor '!N5,NA())</f>
        <v>6489.68</v>
      </c>
      <c r="R7" s="54">
        <f>IF($S$3=TRUE,'Motor '!O5,NA())</f>
        <v>1.36</v>
      </c>
      <c r="S7" s="54">
        <f>IF($S$3=TRUE,'Motor '!P5,NA())</f>
        <v>6542.3</v>
      </c>
      <c r="T7" s="54">
        <f>IF($U$3=TRUE,'Motor '!Q5,NA())</f>
        <v>4.66</v>
      </c>
      <c r="U7" s="54">
        <f>IF($U$3=TRUE,'Motor '!R5,NA())</f>
        <v>14.59</v>
      </c>
      <c r="V7" s="54">
        <f>IF($W$3=TRUE,'Motor '!S5,NA())</f>
        <v>4.68</v>
      </c>
      <c r="W7" s="54">
        <f>IF($W$3=TRUE,'Motor '!T5,NA())</f>
        <v>19.11</v>
      </c>
      <c r="Z7">
        <f>Chart!Q4</f>
        <v>1.01</v>
      </c>
      <c r="AA7" t="e">
        <f>IF($AA$3=TRUE,Chart!R4,NA())</f>
        <v>#N/A</v>
      </c>
      <c r="AB7" t="e">
        <f>IF($AB$3=TRUE,Chart!S4,NA())</f>
        <v>#N/A</v>
      </c>
      <c r="AC7">
        <f>Chart!T4</f>
        <v>0</v>
      </c>
      <c r="AD7">
        <f>Chart!U4</f>
        <v>0</v>
      </c>
      <c r="AG7" s="6">
        <f>IF(AG$3=TRUE,'Motor '!V5,NA())</f>
        <v>1</v>
      </c>
      <c r="AH7" s="59">
        <f>IF(AG$3=TRUE,'Motor '!W5,NA())</f>
        <v>3.32</v>
      </c>
      <c r="AI7" s="60">
        <f>IF(AI$3=TRUE,'Motor '!X5,NA())</f>
        <v>0</v>
      </c>
      <c r="AJ7" s="61">
        <f>IF(AI$3=TRUE,'Motor '!Y5,NA())</f>
        <v>0</v>
      </c>
    </row>
    <row r="8" spans="3:36" ht="15.75" x14ac:dyDescent="0.25">
      <c r="C8" s="1"/>
      <c r="D8" s="1">
        <v>1.3</v>
      </c>
      <c r="E8" s="46">
        <f>IF(Chart!$A$30=3,(Calc!K8),(IF(Chart!$A$31=2,((Chart!$B$9*(Chart!$B$10+0.2))/(LN(((Chart!$B$8^2)-(0.9*Chart!$B$7)^2)/((Chart!$B$8^2)-(Chart!$B$7^2)))))*LN((D8^2)/((D8^2)-(Chart!$B$7^2))),(60*Chart!$C$13*LN((D8^2)/((D8^2)-(Chart!$B$7^2)))))))</f>
        <v>3021.005768743169</v>
      </c>
      <c r="F8" s="51">
        <f>IF(Chart!$A$30=3,(Calc!L8),(IF(Chart!$A$31=2,((Chart!$B$9*(Chart!$B$10+0.2))/(LN(((Chart!$B$8^2)-(0.9*Chart!$B$7)^2)/((Chart!$B$8^2)-(Chart!$B$7^2)))))*LN(((D8^2)-(Chart!$B$16)^2)/((D8^2)-(Chart!$B$7^2))),(60*Chart!$C$13*LN(((D8^2)-(Chart!$B$16)^2)/((D8^2)-(Chart!$B$7^2)))))))</f>
        <v>1247.3371922980575</v>
      </c>
      <c r="J8" s="1"/>
      <c r="K8" s="52">
        <f>((2.5*(Chart!$C$4))/(LN(((36)-(0.9*Chart!$B$7)^2)/((36)-(Chart!$B$7^2)))))*LN((Calc!D8^2)/((Calc!D8^2)-(Chart!$B$7^2)))</f>
        <v>1584.9474111698123</v>
      </c>
      <c r="L8" s="52">
        <f>((2.5*(Chart!$C$4))/(LN(((36)-(0.9*Chart!$B$7)^2)/((36)-(Chart!$B$7^2)))))*LN(((Calc!D8^2)-(Chart!$B$16)^2)/((Calc!D8^2)-(Chart!$B$7^2)))</f>
        <v>654.40585193291645</v>
      </c>
      <c r="P8" s="54">
        <f>IF($P$3=TRUE,'Motor '!M6,NA())</f>
        <v>1.2</v>
      </c>
      <c r="Q8" s="54">
        <f>IF($P$3=TRUE,'Motor '!N6,NA())</f>
        <v>5443.79</v>
      </c>
      <c r="R8" s="54">
        <f>IF($S$3=TRUE,'Motor '!O6,NA())</f>
        <v>1.37</v>
      </c>
      <c r="S8" s="54">
        <f>IF($S$3=TRUE,'Motor '!P6,NA())</f>
        <v>5490.82</v>
      </c>
      <c r="T8" s="54">
        <f>IF($U$3=TRUE,'Motor '!Q6,NA())</f>
        <v>4.8499999999999996</v>
      </c>
      <c r="U8" s="54">
        <f>IF($U$3=TRUE,'Motor '!R6,NA())</f>
        <v>13.17</v>
      </c>
      <c r="V8" s="54">
        <f>IF($W$3=TRUE,'Motor '!S6,NA())</f>
        <v>4.8600000000000003</v>
      </c>
      <c r="W8" s="54">
        <f>IF($W$3=TRUE,'Motor '!T6,NA())</f>
        <v>17.170000000000002</v>
      </c>
      <c r="Z8">
        <f>Chart!Q5</f>
        <v>1.1000000000000001</v>
      </c>
      <c r="AA8" t="e">
        <f>IF($AA$3=TRUE,Chart!R5,NA())</f>
        <v>#N/A</v>
      </c>
      <c r="AB8" t="e">
        <f>IF($AB$3=TRUE,Chart!S5,NA())</f>
        <v>#N/A</v>
      </c>
      <c r="AC8">
        <f>Chart!T5</f>
        <v>0</v>
      </c>
      <c r="AD8">
        <f>Chart!U5</f>
        <v>0</v>
      </c>
      <c r="AG8" s="6">
        <f>IF(AG$3=TRUE,'Motor '!V6,NA())</f>
        <v>1.1499999999999999</v>
      </c>
      <c r="AH8" s="59">
        <f>IF(AG$3=TRUE,'Motor '!W6,NA())</f>
        <v>3.32</v>
      </c>
      <c r="AI8" s="60">
        <f>IF(AI$3=TRUE,'Motor '!X6,NA())</f>
        <v>0</v>
      </c>
      <c r="AJ8" s="61">
        <f>IF(AI$3=TRUE,'Motor '!Y6,NA())</f>
        <v>0</v>
      </c>
    </row>
    <row r="9" spans="3:36" ht="15.75" x14ac:dyDescent="0.25">
      <c r="C9" s="1"/>
      <c r="D9" s="1">
        <v>1.5</v>
      </c>
      <c r="E9" s="46">
        <f>IF(Chart!$A$30=3,(Calc!K9),(IF(Chart!$A$31=2,((Chart!$B$9*(Chart!$B$10+0.2))/(LN(((Chart!$B$8^2)-(0.9*Chart!$B$7)^2)/((Chart!$B$8^2)-(Chart!$B$7^2)))))*LN((D9^2)/((D9^2)-(Chart!$B$7^2))),(60*Chart!$C$13*LN((D9^2)/((D9^2)-(Chart!$B$7^2)))))))</f>
        <v>1754.6615474194134</v>
      </c>
      <c r="F9" s="51">
        <f>IF(Chart!$A$30=3,(Calc!L9),(IF(Chart!$A$31=2,((Chart!$B$9*(Chart!$B$10+0.2))/(LN(((Chart!$B$8^2)-(0.9*Chart!$B$7)^2)/((Chart!$B$8^2)-(Chart!$B$7^2)))))*LN(((D9^2)-(Chart!$B$16)^2)/((D9^2)-(Chart!$B$7^2))),(60*Chart!$C$13*LN(((D9^2)-(Chart!$B$16)^2)/((D9^2)-(Chart!$B$7^2)))))))</f>
        <v>590.84395091321767</v>
      </c>
      <c r="J9" s="1"/>
      <c r="K9" s="52">
        <f>((2.5*(Chart!$C$4))/(LN(((36)-(0.9*Chart!$B$7)^2)/((36)-(Chart!$B$7^2)))))*LN((Calc!D9^2)/((Calc!D9^2)-(Chart!$B$7^2)))</f>
        <v>920.56966783569464</v>
      </c>
      <c r="L9" s="52">
        <f>((2.5*(Chart!$C$4))/(LN(((36)-(0.9*Chart!$B$7)^2)/((36)-(Chart!$B$7^2)))))*LN(((Calc!D9^2)-(Chart!$B$16)^2)/((Calc!D9^2)-(Chart!$B$7^2)))</f>
        <v>309.98172863299186</v>
      </c>
      <c r="P9" s="54">
        <f>IF($P$3=TRUE,'Motor '!M7,NA())</f>
        <v>1.2</v>
      </c>
      <c r="Q9" s="54">
        <f>IF($P$3=TRUE,'Motor '!N7,NA())</f>
        <v>4587.99</v>
      </c>
      <c r="R9" s="54">
        <f>IF($S$3=TRUE,'Motor '!O7,NA())</f>
        <v>1.39</v>
      </c>
      <c r="S9" s="54">
        <f>IF($S$3=TRUE,'Motor '!P7,NA())</f>
        <v>4582.8900000000003</v>
      </c>
      <c r="T9" s="54">
        <f>IF($U$3=TRUE,'Motor '!Q7,NA())</f>
        <v>5.03</v>
      </c>
      <c r="U9" s="54">
        <f>IF($U$3=TRUE,'Motor '!R7,NA())</f>
        <v>11.9</v>
      </c>
      <c r="V9" s="54">
        <f>IF($W$3=TRUE,'Motor '!S7,NA())</f>
        <v>5.05</v>
      </c>
      <c r="W9" s="54">
        <f>IF($W$3=TRUE,'Motor '!T7,NA())</f>
        <v>15.41</v>
      </c>
      <c r="Z9">
        <f>Chart!Q6</f>
        <v>1.2</v>
      </c>
      <c r="AA9" s="55">
        <f>IF($AA$3=TRUE,Chart!R6,NA())</f>
        <v>4961.8009167919463</v>
      </c>
      <c r="AB9" s="56">
        <f>IF($AB$3=TRUE,Chart!S6,NA())</f>
        <v>2614.2660587896212</v>
      </c>
      <c r="AC9">
        <f>Chart!T6</f>
        <v>0</v>
      </c>
      <c r="AD9">
        <f>Chart!U6</f>
        <v>0</v>
      </c>
      <c r="AG9" s="6">
        <f>IF(AG$3=TRUE,'Motor '!V7,NA())</f>
        <v>1.51</v>
      </c>
      <c r="AH9" s="59">
        <f>IF(AG$3=TRUE,'Motor '!W7,NA())</f>
        <v>3.32</v>
      </c>
      <c r="AI9" s="60">
        <f>IF(AI$3=TRUE,'Motor '!X7,NA())</f>
        <v>0</v>
      </c>
      <c r="AJ9" s="61">
        <f>IF(AI$3=TRUE,'Motor '!Y7,NA())</f>
        <v>0</v>
      </c>
    </row>
    <row r="10" spans="3:36" ht="15.75" x14ac:dyDescent="0.25">
      <c r="C10" s="1"/>
      <c r="D10" s="1">
        <v>1.7</v>
      </c>
      <c r="E10" s="46">
        <f>IF(Chart!$A$30=3,(Calc!K10),(IF(Chart!$A$31=2,((Chart!$B$9*(Chart!$B$10+0.2))/(LN(((Chart!$B$8^2)-(0.9*Chart!$B$7)^2)/((Chart!$B$8^2)-(Chart!$B$7^2)))))*LN((D10^2)/((D10^2)-(Chart!$B$7^2))),(60*Chart!$C$13*LN((D10^2)/((D10^2)-(Chart!$B$7^2)))))))</f>
        <v>1211.313527026816</v>
      </c>
      <c r="F10" s="51">
        <f>IF(Chart!$A$30=3,(Calc!L10),(IF(Chart!$A$31=2,((Chart!$B$9*(Chart!$B$10+0.2))/(LN(((Chart!$B$8^2)-(0.9*Chart!$B$7)^2)/((Chart!$B$8^2)-(Chart!$B$7^2)))))*LN(((D10^2)-(Chart!$B$16)^2)/((D10^2)-(Chart!$B$7^2))),(60*Chart!$C$13*LN(((D10^2)-(Chart!$B$16)^2)/((D10^2)-(Chart!$B$7^2)))))))</f>
        <v>370.44777438229215</v>
      </c>
      <c r="J10" s="1"/>
      <c r="K10" s="52">
        <f>((2.5*(Chart!$C$4))/(LN(((36)-(0.9*Chart!$B$7)^2)/((36)-(Chart!$B$7^2)))))*LN((Calc!D10^2)/((Calc!D10^2)-(Chart!$B$7^2)))</f>
        <v>635.50631337418827</v>
      </c>
      <c r="L10" s="52">
        <f>((2.5*(Chart!$C$4))/(LN(((36)-(0.9*Chart!$B$7)^2)/((36)-(Chart!$B$7^2)))))*LN(((Calc!D10^2)-(Chart!$B$16)^2)/((Calc!D10^2)-(Chart!$B$7^2)))</f>
        <v>194.3525719333866</v>
      </c>
      <c r="P10" s="54">
        <f>IF($P$3=TRUE,'Motor '!M8,NA())</f>
        <v>1.21</v>
      </c>
      <c r="Q10" s="54">
        <f>IF($P$3=TRUE,'Motor '!N8,NA())</f>
        <v>3862.33</v>
      </c>
      <c r="R10" s="54">
        <f>IF($S$3=TRUE,'Motor '!O8,NA())</f>
        <v>1.42</v>
      </c>
      <c r="S10" s="54">
        <f>IF($S$3=TRUE,'Motor '!P8,NA())</f>
        <v>3829.25</v>
      </c>
      <c r="T10" s="54">
        <f>IF($U$3=TRUE,'Motor '!Q8,NA())</f>
        <v>5.22</v>
      </c>
      <c r="U10" s="54">
        <f>IF($U$3=TRUE,'Motor '!R8,NA())</f>
        <v>10.74</v>
      </c>
      <c r="V10" s="54">
        <f>IF($W$3=TRUE,'Motor '!S8,NA())</f>
        <v>5.23</v>
      </c>
      <c r="W10" s="54">
        <f>IF($W$3=TRUE,'Motor '!T8,NA())</f>
        <v>13.84</v>
      </c>
      <c r="Z10">
        <f>Chart!Q7</f>
        <v>1.3</v>
      </c>
      <c r="AA10" s="55">
        <f>IF($AA$3=TRUE,Chart!R7,NA())</f>
        <v>3021.005768743169</v>
      </c>
      <c r="AB10" s="56">
        <f>IF($AB$3=TRUE,Chart!S7,NA())</f>
        <v>1247.3371922980575</v>
      </c>
      <c r="AC10">
        <f>Chart!T7</f>
        <v>0</v>
      </c>
      <c r="AD10">
        <f>Chart!U7</f>
        <v>0</v>
      </c>
      <c r="AG10" s="6">
        <f>IF(AG$3=TRUE,'Motor '!V8,NA())</f>
        <v>1.87</v>
      </c>
      <c r="AH10" s="59">
        <f>IF(AG$3=TRUE,'Motor '!W8,NA())</f>
        <v>3.32</v>
      </c>
      <c r="AI10" s="60">
        <f>IF(AI$3=TRUE,'Motor '!X8,NA())</f>
        <v>0</v>
      </c>
      <c r="AJ10" s="61">
        <f>IF(AI$3=TRUE,'Motor '!Y8,NA())</f>
        <v>0</v>
      </c>
    </row>
    <row r="11" spans="3:36" ht="15.75" x14ac:dyDescent="0.25">
      <c r="C11" s="1"/>
      <c r="D11" s="1">
        <v>1.9</v>
      </c>
      <c r="E11" s="46">
        <f>IF(Chart!$A$30=3,(Calc!K11),(IF(Chart!$A$31=2,((Chart!$B$9*(Chart!$B$10+0.2))/(LN(((Chart!$B$8^2)-(0.9*Chart!$B$7)^2)/((Chart!$B$8^2)-(Chart!$B$7^2)))))*LN((D11^2)/((D11^2)-(Chart!$B$7^2))),(60*Chart!$C$13*LN((D11^2)/((D11^2)-(Chart!$B$7^2)))))))</f>
        <v>903.37154327095527</v>
      </c>
      <c r="F11" s="51">
        <f>IF(Chart!$A$30=3,(Calc!L11),(IF(Chart!$A$31=2,((Chart!$B$9*(Chart!$B$10+0.2))/(LN(((Chart!$B$8^2)-(0.9*Chart!$B$7)^2)/((Chart!$B$8^2)-(Chart!$B$7^2)))))*LN(((D11^2)-(Chart!$B$16)^2)/((D11^2)-(Chart!$B$7^2))),(60*Chart!$C$13*LN(((D11^2)-(Chart!$B$16)^2)/((D11^2)-(Chart!$B$7^2)))))))</f>
        <v>261.14359227078381</v>
      </c>
      <c r="J11" s="1"/>
      <c r="K11" s="52">
        <f>((2.5*(Chart!$C$4))/(LN(((36)-(0.9*Chart!$B$7)^2)/((36)-(Chart!$B$7^2)))))*LN((Calc!D11^2)/((Calc!D11^2)-(Chart!$B$7^2)))</f>
        <v>473.94692312270888</v>
      </c>
      <c r="L11" s="52">
        <f>((2.5*(Chart!$C$4))/(LN(((36)-(0.9*Chart!$B$7)^2)/((36)-(Chart!$B$7^2)))))*LN(((Calc!D11^2)-(Chart!$B$16)^2)/((Calc!D11^2)-(Chart!$B$7^2)))</f>
        <v>137.00697456309672</v>
      </c>
      <c r="P11" s="54">
        <f>IF($P$3=TRUE,'Motor '!M9,NA())</f>
        <v>1.23</v>
      </c>
      <c r="Q11" s="54">
        <f>IF($P$3=TRUE,'Motor '!N9,NA())</f>
        <v>3106.38</v>
      </c>
      <c r="R11" s="54">
        <f>IF($S$3=TRUE,'Motor '!O9,NA())</f>
        <v>1.44</v>
      </c>
      <c r="S11" s="54">
        <f>IF($S$3=TRUE,'Motor '!P9,NA())</f>
        <v>3213.5</v>
      </c>
      <c r="T11" s="54">
        <f>IF($U$3=TRUE,'Motor '!Q9,NA())</f>
        <v>5.4</v>
      </c>
      <c r="U11" s="54">
        <f>IF($U$3=TRUE,'Motor '!R9,NA())</f>
        <v>9.7100000000000009</v>
      </c>
      <c r="V11" s="54">
        <f>IF($W$3=TRUE,'Motor '!S9,NA())</f>
        <v>5.42</v>
      </c>
      <c r="W11" s="54">
        <f>IF($W$3=TRUE,'Motor '!T9,NA())</f>
        <v>12.43</v>
      </c>
      <c r="Z11">
        <f>Chart!Q8</f>
        <v>1.5</v>
      </c>
      <c r="AA11" s="55">
        <f>IF($AA$3=TRUE,Chart!R8,NA())</f>
        <v>1754.6615474194134</v>
      </c>
      <c r="AB11" s="56">
        <f>IF($AB$3=TRUE,Chart!S8,NA())</f>
        <v>590.84395091321767</v>
      </c>
      <c r="AC11">
        <f>Chart!T8</f>
        <v>0</v>
      </c>
      <c r="AD11">
        <f>Chart!U8</f>
        <v>0</v>
      </c>
      <c r="AG11" s="6">
        <f>IF(AG$3=TRUE,'Motor '!V9,NA())</f>
        <v>2.2400000000000002</v>
      </c>
      <c r="AH11" s="59">
        <f>IF(AG$3=TRUE,'Motor '!W9,NA())</f>
        <v>3.34</v>
      </c>
      <c r="AI11" s="60">
        <f>IF(AI$3=TRUE,'Motor '!X9,NA())</f>
        <v>0</v>
      </c>
      <c r="AJ11" s="61">
        <f>IF(AI$3=TRUE,'Motor '!Y9,NA())</f>
        <v>0</v>
      </c>
    </row>
    <row r="12" spans="3:36" ht="15.75" x14ac:dyDescent="0.25">
      <c r="C12" s="1"/>
      <c r="D12" s="1">
        <v>2</v>
      </c>
      <c r="E12" s="46">
        <f>IF(Chart!$A$30=3,(Calc!K12),(IF(Chart!$A$31=2,((Chart!$B$9*(Chart!$B$10+0.2))/(LN(((Chart!$B$8^2)-(0.9*Chart!$B$7)^2)/((Chart!$B$8^2)-(Chart!$B$7^2)))))*LN((D12^2)/((D12^2)-(Chart!$B$7^2))),(60*Chart!$C$13*LN((D12^2)/((D12^2)-(Chart!$B$7^2)))))))</f>
        <v>794.79345880464496</v>
      </c>
      <c r="F12" s="51">
        <f>IF(Chart!$A$30=3,(Calc!L12),(IF(Chart!$A$31=2,((Chart!$B$9*(Chart!$B$10+0.2))/(LN(((Chart!$B$8^2)-(0.9*Chart!$B$7)^2)/((Chart!$B$8^2)-(Chart!$B$7^2)))))*LN(((D12^2)-(Chart!$B$16)^2)/((D12^2)-(Chart!$B$7^2))),(60*Chart!$C$13*LN(((D12^2)-(Chart!$B$16)^2)/((D12^2)-(Chart!$B$7^2)))))))</f>
        <v>225.18295535011899</v>
      </c>
      <c r="J12" s="1"/>
      <c r="K12" s="52">
        <f>((2.5*(Chart!$C$4))/(LN(((36)-(0.9*Chart!$B$7)^2)/((36)-(Chart!$B$7^2)))))*LN((Calc!D12^2)/((Calc!D12^2)-(Chart!$B$7^2)))</f>
        <v>416.98226729014129</v>
      </c>
      <c r="L12" s="52">
        <f>((2.5*(Chart!$C$4))/(LN(((36)-(0.9*Chart!$B$7)^2)/((36)-(Chart!$B$7^2)))))*LN(((Calc!D12^2)-(Chart!$B$16)^2)/((Calc!D12^2)-(Chart!$B$7^2)))</f>
        <v>118.1405033431039</v>
      </c>
      <c r="P12" s="54">
        <f>IF($P$3=TRUE,'Motor '!M10,NA())</f>
        <v>1.26</v>
      </c>
      <c r="Q12" s="54">
        <f>IF($P$3=TRUE,'Motor '!N10,NA())</f>
        <v>2544.06</v>
      </c>
      <c r="R12" s="54">
        <f>IF($S$3=TRUE,'Motor '!O10,NA())</f>
        <v>1.47</v>
      </c>
      <c r="S12" s="54">
        <f>IF($S$3=TRUE,'Motor '!P10,NA())</f>
        <v>2694.56</v>
      </c>
      <c r="T12" s="54">
        <f>IF($U$3=TRUE,'Motor '!Q10,NA())</f>
        <v>5.58</v>
      </c>
      <c r="U12" s="54">
        <f>IF($U$3=TRUE,'Motor '!R10,NA())</f>
        <v>8.7799999999999994</v>
      </c>
      <c r="V12" s="54">
        <f>IF($W$3=TRUE,'Motor '!S10,NA())</f>
        <v>5.6</v>
      </c>
      <c r="W12" s="54">
        <f>IF($W$3=TRUE,'Motor '!T10,NA())</f>
        <v>11.16</v>
      </c>
      <c r="Z12">
        <f>Chart!Q9</f>
        <v>1.7</v>
      </c>
      <c r="AA12" s="55">
        <f>IF($AA$3=TRUE,Chart!R9,NA())</f>
        <v>1211.313527026816</v>
      </c>
      <c r="AB12" s="56">
        <f>IF($AB$3=TRUE,Chart!S9,NA())</f>
        <v>370.44777438229215</v>
      </c>
      <c r="AC12">
        <f>Chart!T9</f>
        <v>0</v>
      </c>
      <c r="AD12">
        <f>Chart!U9</f>
        <v>0</v>
      </c>
      <c r="AG12" s="6">
        <f>IF(AG$3=TRUE,'Motor '!V10,NA())</f>
        <v>2.6</v>
      </c>
      <c r="AH12" s="59">
        <f>IF(AG$3=TRUE,'Motor '!W10,NA())</f>
        <v>3.32</v>
      </c>
      <c r="AI12" s="60">
        <f>IF(AI$3=TRUE,'Motor '!X10,NA())</f>
        <v>0</v>
      </c>
      <c r="AJ12" s="61">
        <f>IF(AI$3=TRUE,'Motor '!Y10,NA())</f>
        <v>0</v>
      </c>
    </row>
    <row r="13" spans="3:36" ht="15.75" x14ac:dyDescent="0.25">
      <c r="C13" s="1"/>
      <c r="D13" s="1">
        <v>2.1</v>
      </c>
      <c r="E13" s="46">
        <f>IF(Chart!$A$30=3,(Calc!K13),(IF(Chart!$A$31=2,((Chart!$B$9*(Chart!$B$10+0.2))/(LN(((Chart!$B$8^2)-(0.9*Chart!$B$7)^2)/((Chart!$B$8^2)-(Chart!$B$7^2)))))*LN((D13^2)/((D13^2)-(Chart!$B$7^2))),(60*Chart!$C$13*LN((D13^2)/((D13^2)-(Chart!$B$7^2)))))))</f>
        <v>705.89571525922463</v>
      </c>
      <c r="F13" s="51">
        <f>IF(Chart!$A$30=3,(Calc!L13),(IF(Chart!$A$31=2,((Chart!$B$9*(Chart!$B$10+0.2))/(LN(((Chart!$B$8^2)-(0.9*Chart!$B$7)^2)/((Chart!$B$8^2)-(Chart!$B$7^2)))))*LN(((D13^2)-(Chart!$B$16)^2)/((D13^2)-(Chart!$B$7^2))),(60*Chart!$C$13*LN(((D13^2)-(Chart!$B$16)^2)/((D13^2)-(Chart!$B$7^2)))))))</f>
        <v>196.7141668958329</v>
      </c>
      <c r="J13" s="1"/>
      <c r="K13" s="52">
        <f>((2.5*(Chart!$C$4))/(LN(((36)-(0.9*Chart!$B$7)^2)/((36)-(Chart!$B$7^2)))))*LN((Calc!D13^2)/((Calc!D13^2)-(Chart!$B$7^2)))</f>
        <v>370.34275075927098</v>
      </c>
      <c r="L13" s="52">
        <f>((2.5*(Chart!$C$4))/(LN(((36)-(0.9*Chart!$B$7)^2)/((36)-(Chart!$B$7^2)))))*LN(((Calc!D13^2)-(Chart!$B$16)^2)/((Calc!D13^2)-(Chart!$B$7^2)))</f>
        <v>103.20457272469476</v>
      </c>
      <c r="P13" s="54">
        <f>IF($P$3=TRUE,'Motor '!M11,NA())</f>
        <v>1.28</v>
      </c>
      <c r="Q13" s="54">
        <f>IF($P$3=TRUE,'Motor '!N11,NA())</f>
        <v>2082.4299999999998</v>
      </c>
      <c r="R13" s="54">
        <f>IF($S$3=TRUE,'Motor '!O11,NA())</f>
        <v>1.52</v>
      </c>
      <c r="S13" s="54">
        <f>IF($S$3=TRUE,'Motor '!P11,NA())</f>
        <v>2261.1</v>
      </c>
      <c r="T13" s="54">
        <f>IF($U$3=TRUE,'Motor '!Q11,NA())</f>
        <v>5.77</v>
      </c>
      <c r="U13" s="54">
        <f>IF($U$3=TRUE,'Motor '!R11,NA())</f>
        <v>7.92</v>
      </c>
      <c r="V13" s="54">
        <f>IF($W$3=TRUE,'Motor '!S11,NA())</f>
        <v>5.79</v>
      </c>
      <c r="W13" s="54">
        <f>IF($W$3=TRUE,'Motor '!T11,NA())</f>
        <v>10.02</v>
      </c>
      <c r="Z13">
        <f>Chart!Q10</f>
        <v>1.9</v>
      </c>
      <c r="AA13" s="55">
        <f>IF($AA$3=TRUE,Chart!R10,NA())</f>
        <v>903.37154327095527</v>
      </c>
      <c r="AB13" s="56">
        <f>IF($AB$3=TRUE,Chart!S10,NA())</f>
        <v>261.14359227078381</v>
      </c>
      <c r="AC13">
        <f>Chart!T10</f>
        <v>0</v>
      </c>
      <c r="AD13">
        <f>Chart!U10</f>
        <v>0</v>
      </c>
      <c r="AG13" s="6">
        <f>IF(AG$3=TRUE,'Motor '!V11,NA())</f>
        <v>2.97</v>
      </c>
      <c r="AH13" s="59">
        <f>IF(AG$3=TRUE,'Motor '!W11,NA())</f>
        <v>3.32</v>
      </c>
      <c r="AI13" s="60">
        <f>IF(AI$3=TRUE,'Motor '!X11,NA())</f>
        <v>0</v>
      </c>
      <c r="AJ13" s="61">
        <f>IF(AI$3=TRUE,'Motor '!Y11,NA())</f>
        <v>0</v>
      </c>
    </row>
    <row r="14" spans="3:36" ht="15.75" x14ac:dyDescent="0.25">
      <c r="C14" s="1"/>
      <c r="D14" s="1">
        <v>2.2999999999999998</v>
      </c>
      <c r="E14" s="46">
        <f>IF(Chart!$A$30=3,(Calc!K14),(IF(Chart!$A$31=2,((Chart!$B$9*(Chart!$B$10+0.2))/(LN(((Chart!$B$8^2)-(0.9*Chart!$B$7)^2)/((Chart!$B$8^2)-(Chart!$B$7^2)))))*LN((D14^2)/((D14^2)-(Chart!$B$7^2))),(60*Chart!$C$13*LN((D14^2)/((D14^2)-(Chart!$B$7^2)))))))</f>
        <v>569.61050345452611</v>
      </c>
      <c r="F14" s="51">
        <f>IF(Chart!$A$30=3,(Calc!L14),(IF(Chart!$A$31=2,((Chart!$B$9*(Chart!$B$10+0.2))/(LN(((Chart!$B$8^2)-(0.9*Chart!$B$7)^2)/((Chart!$B$8^2)-(Chart!$B$7^2)))))*LN(((D14^2)-(Chart!$B$16)^2)/((D14^2)-(Chart!$B$7^2))),(60*Chart!$C$13*LN(((D14^2)-(Chart!$B$16)^2)/((D14^2)-(Chart!$B$7^2)))))))</f>
        <v>154.73810785256686</v>
      </c>
      <c r="J14" s="1"/>
      <c r="K14" s="52">
        <f>((2.5*(Chart!$C$4))/(LN(((36)-(0.9*Chart!$B$7)^2)/((36)-(Chart!$B$7^2)))))*LN((Calc!D14^2)/((Calc!D14^2)-(Chart!$B$7^2)))</f>
        <v>298.84176394703746</v>
      </c>
      <c r="L14" s="52">
        <f>((2.5*(Chart!$C$4))/(LN(((36)-(0.9*Chart!$B$7)^2)/((36)-(Chart!$B$7^2)))))*LN(((Calc!D14^2)-(Chart!$B$16)^2)/((Calc!D14^2)-(Chart!$B$7^2)))</f>
        <v>81.182156614111094</v>
      </c>
      <c r="P14" s="54">
        <f>IF($P$3=TRUE,'Motor '!M12,NA())</f>
        <v>1.3</v>
      </c>
      <c r="Q14" s="54">
        <f>IF($P$3=TRUE,'Motor '!N12,NA())</f>
        <v>1870.13</v>
      </c>
      <c r="R14" s="54">
        <f>IF($S$3=TRUE,'Motor '!O12,NA())</f>
        <v>1.57</v>
      </c>
      <c r="S14" s="54">
        <f>IF($S$3=TRUE,'Motor '!P12,NA())</f>
        <v>1900.42</v>
      </c>
      <c r="T14" s="54">
        <f>IF($U$3=TRUE,'Motor '!Q12,NA())</f>
        <v>5.95</v>
      </c>
      <c r="U14" s="54">
        <f>IF($U$3=TRUE,'Motor '!R12,NA())</f>
        <v>7.15</v>
      </c>
      <c r="V14" s="54">
        <f>IF($W$3=TRUE,'Motor '!S12,NA())</f>
        <v>5.97</v>
      </c>
      <c r="W14" s="54">
        <f>IF($W$3=TRUE,'Motor '!T12,NA())</f>
        <v>9</v>
      </c>
      <c r="Z14">
        <f>Chart!Q11</f>
        <v>2</v>
      </c>
      <c r="AA14" s="55">
        <f>IF($AA$3=TRUE,Chart!R11,NA())</f>
        <v>794.79345880464496</v>
      </c>
      <c r="AB14" s="56">
        <f>IF($AB$3=TRUE,Chart!S11,NA())</f>
        <v>225.18295535011899</v>
      </c>
      <c r="AC14">
        <f>Chart!T11</f>
        <v>0</v>
      </c>
      <c r="AD14">
        <f>Chart!U11</f>
        <v>0</v>
      </c>
      <c r="AG14" s="6">
        <f>IF(AG$3=TRUE,'Motor '!V12,NA())</f>
        <v>3.33</v>
      </c>
      <c r="AH14" s="59">
        <f>IF(AG$3=TRUE,'Motor '!W12,NA())</f>
        <v>3.32</v>
      </c>
      <c r="AI14" s="60">
        <f>IF(AI$3=TRUE,'Motor '!X12,NA())</f>
        <v>0</v>
      </c>
      <c r="AJ14" s="61">
        <f>IF(AI$3=TRUE,'Motor '!Y12,NA())</f>
        <v>0</v>
      </c>
    </row>
    <row r="15" spans="3:36" ht="15.75" x14ac:dyDescent="0.25">
      <c r="C15" s="1"/>
      <c r="D15" s="1">
        <v>2.5</v>
      </c>
      <c r="E15" s="46">
        <f>IF(Chart!$A$30=3,(Calc!K15),(IF(Chart!$A$31=2,((Chart!$B$9*(Chart!$B$10+0.2))/(LN(((Chart!$B$8^2)-(0.9*Chart!$B$7)^2)/((Chart!$B$8^2)-(Chart!$B$7^2)))))*LN((D15^2)/((D15^2)-(Chart!$B$7^2))),(60*Chart!$C$13*LN((D15^2)/((D15^2)-(Chart!$B$7^2)))))))</f>
        <v>470.74441333307226</v>
      </c>
      <c r="F15" s="51">
        <f>IF(Chart!$A$30=3,(Calc!L15),(IF(Chart!$A$31=2,((Chart!$B$9*(Chart!$B$10+0.2))/(LN(((Chart!$B$8^2)-(0.9*Chart!$B$7)^2)/((Chart!$B$8^2)-(Chart!$B$7^2)))))*LN(((D15^2)-(Chart!$B$16)^2)/((D15^2)-(Chart!$B$7^2))),(60*Chart!$C$13*LN(((D15^2)-(Chart!$B$16)^2)/((D15^2)-(Chart!$B$7^2)))))))</f>
        <v>125.52470678641232</v>
      </c>
      <c r="J15" s="1"/>
      <c r="K15" s="52">
        <f>((2.5*(Chart!$C$4))/(LN(((36)-(0.9*Chart!$B$7)^2)/((36)-(Chart!$B$7^2)))))*LN((Calc!D15^2)/((Calc!D15^2)-(Chart!$B$7^2)))</f>
        <v>246.97243115338625</v>
      </c>
      <c r="L15" s="52">
        <f>((2.5*(Chart!$C$4))/(LN(((36)-(0.9*Chart!$B$7)^2)/((36)-(Chart!$B$7^2)))))*LN(((Calc!D15^2)-(Chart!$B$16)^2)/((Calc!D15^2)-(Chart!$B$7^2)))</f>
        <v>65.855570723303629</v>
      </c>
      <c r="P15" s="54">
        <f>IF($P$3=TRUE,'Motor '!M13,NA())</f>
        <v>1.4</v>
      </c>
      <c r="Q15" s="54">
        <f>IF($P$3=TRUE,'Motor '!N13,NA())</f>
        <v>1241.9100000000001</v>
      </c>
      <c r="R15" s="54">
        <f>IF($S$3=TRUE,'Motor '!O13,NA())</f>
        <v>1.62</v>
      </c>
      <c r="S15" s="54">
        <f>IF($S$3=TRUE,'Motor '!P13,NA())</f>
        <v>1597.04</v>
      </c>
      <c r="T15" s="54">
        <f>IF($U$3=TRUE,'Motor '!Q13,NA())</f>
        <v>6.13</v>
      </c>
      <c r="U15" s="54">
        <f>IF($U$3=TRUE,'Motor '!R13,NA())</f>
        <v>6.48</v>
      </c>
      <c r="V15" s="54">
        <f>IF($W$3=TRUE,'Motor '!S13,NA())</f>
        <v>6.16</v>
      </c>
      <c r="W15" s="54">
        <f>IF($W$3=TRUE,'Motor '!T13,NA())</f>
        <v>8.08</v>
      </c>
      <c r="Z15">
        <f>Chart!Q12</f>
        <v>2.1</v>
      </c>
      <c r="AA15" s="55">
        <f>IF($AA$3=TRUE,Chart!R12,NA())</f>
        <v>705.89571525922463</v>
      </c>
      <c r="AB15" s="56">
        <f>IF($AB$3=TRUE,Chart!S12,NA())</f>
        <v>196.7141668958329</v>
      </c>
      <c r="AC15">
        <f>Chart!T12</f>
        <v>0</v>
      </c>
      <c r="AD15">
        <f>Chart!U12</f>
        <v>0</v>
      </c>
      <c r="AG15" s="6">
        <f>IF(AG$3=TRUE,'Motor '!V13,NA())</f>
        <v>3.69</v>
      </c>
      <c r="AH15" s="59">
        <f>IF(AG$3=TRUE,'Motor '!W13,NA())</f>
        <v>3.35</v>
      </c>
      <c r="AI15" s="60">
        <f>IF(AI$3=TRUE,'Motor '!X13,NA())</f>
        <v>0</v>
      </c>
      <c r="AJ15" s="61">
        <f>IF(AI$3=TRUE,'Motor '!Y13,NA())</f>
        <v>0</v>
      </c>
    </row>
    <row r="16" spans="3:36" ht="15.75" x14ac:dyDescent="0.25">
      <c r="C16" s="1"/>
      <c r="D16" s="1">
        <v>2.7</v>
      </c>
      <c r="E16" s="46">
        <f>IF(Chart!$A$30=3,(Calc!K16),(IF(Chart!$A$31=2,((Chart!$B$9*(Chart!$B$10+0.2))/(LN(((Chart!$B$8^2)-(0.9*Chart!$B$7)^2)/((Chart!$B$8^2)-(Chart!$B$7^2)))))*LN((D16^2)/((D16^2)-(Chart!$B$7^2))),(60*Chart!$C$13*LN((D16^2)/((D16^2)-(Chart!$B$7^2)))))))</f>
        <v>396.34742424364282</v>
      </c>
      <c r="F16" s="51">
        <f>IF(Chart!$A$30=3,(Calc!L16),(IF(Chart!$A$31=2,((Chart!$B$9*(Chart!$B$10+0.2))/(LN(((Chart!$B$8^2)-(0.9*Chart!$B$7)^2)/((Chart!$B$8^2)-(Chart!$B$7^2)))))*LN(((D16^2)-(Chart!$B$16)^2)/((D16^2)-(Chart!$B$7^2))),(60*Chart!$C$13*LN(((D16^2)-(Chart!$B$16)^2)/((D16^2)-(Chart!$B$7^2)))))))</f>
        <v>104.2133231333718</v>
      </c>
      <c r="J16" s="1"/>
      <c r="K16" s="52">
        <f>((2.5*(Chart!$C$4))/(LN(((36)-(0.9*Chart!$B$7)^2)/((36)-(Chart!$B$7^2)))))*LN((Calc!D16^2)/((Calc!D16^2)-(Chart!$B$7^2)))</f>
        <v>207.94062377448927</v>
      </c>
      <c r="L16" s="52">
        <f>((2.5*(Chart!$C$4))/(LN(((36)-(0.9*Chart!$B$7)^2)/((36)-(Chart!$B$7^2)))))*LN(((Calc!D16^2)-(Chart!$B$16)^2)/((Calc!D16^2)-(Chart!$B$7^2)))</f>
        <v>54.674717413187082</v>
      </c>
      <c r="P16" s="54">
        <f>IF($P$3=TRUE,'Motor '!M14,NA())</f>
        <v>1.44</v>
      </c>
      <c r="Q16" s="54">
        <f>IF($P$3=TRUE,'Motor '!N14,NA())</f>
        <v>1059.1400000000001</v>
      </c>
      <c r="R16" s="54">
        <f>IF($S$3=TRUE,'Motor '!O14,NA())</f>
        <v>1.7</v>
      </c>
      <c r="S16" s="54">
        <f>IF($S$3=TRUE,'Motor '!P14,NA())</f>
        <v>1345.03</v>
      </c>
      <c r="T16" s="54">
        <f>IF($U$3=TRUE,'Motor '!Q14,NA())</f>
        <v>6.38</v>
      </c>
      <c r="U16" s="54">
        <f>IF($U$3=TRUE,'Motor '!R14,NA())</f>
        <v>5.69</v>
      </c>
      <c r="V16" s="54">
        <f>IF($W$3=TRUE,'Motor '!S14,NA())</f>
        <v>6.34</v>
      </c>
      <c r="W16" s="54">
        <f>IF($W$3=TRUE,'Motor '!T14,NA())</f>
        <v>7.26</v>
      </c>
      <c r="Z16">
        <f>Chart!Q13</f>
        <v>2.2999999999999998</v>
      </c>
      <c r="AA16" s="55">
        <f>IF($AA$3=TRUE,Chart!R13,NA())</f>
        <v>569.61050345452611</v>
      </c>
      <c r="AB16" s="56">
        <f>IF($AB$3=TRUE,Chart!S13,NA())</f>
        <v>154.73810785256686</v>
      </c>
      <c r="AC16">
        <f>Chart!T13</f>
        <v>0</v>
      </c>
      <c r="AD16">
        <f>Chart!U13</f>
        <v>0</v>
      </c>
      <c r="AG16" s="6">
        <f>IF(AG$3=TRUE,'Motor '!V14,NA())</f>
        <v>4.0599999999999996</v>
      </c>
      <c r="AH16" s="59">
        <f>IF(AG$3=TRUE,'Motor '!W14,NA())</f>
        <v>3.37</v>
      </c>
      <c r="AI16" s="60">
        <f>IF(AI$3=TRUE,'Motor '!X14,NA())</f>
        <v>0</v>
      </c>
      <c r="AJ16" s="61">
        <f>IF(AI$3=TRUE,'Motor '!Y14,NA())</f>
        <v>0</v>
      </c>
    </row>
    <row r="17" spans="3:36" ht="15.75" x14ac:dyDescent="0.25">
      <c r="C17" s="1"/>
      <c r="D17" s="1">
        <v>2.9</v>
      </c>
      <c r="E17" s="46">
        <f>IF(Chart!$A$30=3,(Calc!K17),(IF(Chart!$A$31=2,((Chart!$B$9*(Chart!$B$10+0.2))/(LN(((Chart!$B$8^2)-(0.9*Chart!$B$7)^2)/((Chart!$B$8^2)-(Chart!$B$7^2)))))*LN((D17^2)/((D17^2)-(Chart!$B$7^2))),(60*Chart!$C$13*LN((D17^2)/((D17^2)-(Chart!$B$7^2)))))))</f>
        <v>338.75583376335271</v>
      </c>
      <c r="F17" s="51">
        <f>IF(Chart!$A$30=3,(Calc!L17),(IF(Chart!$A$31=2,((Chart!$B$9*(Chart!$B$10+0.2))/(LN(((Chart!$B$8^2)-(0.9*Chart!$B$7)^2)/((Chart!$B$8^2)-(Chart!$B$7^2)))))*LN(((D17^2)-(Chart!$B$16)^2)/((D17^2)-(Chart!$B$7^2))),(60*Chart!$C$13*LN(((D17^2)-(Chart!$B$16)^2)/((D17^2)-(Chart!$B$7^2)))))))</f>
        <v>88.105585103167599</v>
      </c>
      <c r="J17" s="1"/>
      <c r="K17" s="52">
        <f>((2.5*(Chart!$C$4))/(LN(((36)-(0.9*Chart!$B$7)^2)/((36)-(Chart!$B$7^2)))))*LN((Calc!D17^2)/((Calc!D17^2)-(Chart!$B$7^2)))</f>
        <v>177.72563935396531</v>
      </c>
      <c r="L17" s="52">
        <f>((2.5*(Chart!$C$4))/(LN(((36)-(0.9*Chart!$B$7)^2)/((36)-(Chart!$B$7^2)))))*LN(((Calc!D17^2)-(Chart!$B$16)^2)/((Calc!D17^2)-(Chart!$B$7^2)))</f>
        <v>46.223916704721397</v>
      </c>
      <c r="P17" s="54">
        <f>IF($P$3=TRUE,'Motor '!M15,NA())</f>
        <v>1.51</v>
      </c>
      <c r="Q17" s="54">
        <f>IF($P$3=TRUE,'Motor '!N15,NA())</f>
        <v>891.68</v>
      </c>
      <c r="R17" s="54">
        <f>IF($S$3=TRUE,'Motor '!O15,NA())</f>
        <v>1.76</v>
      </c>
      <c r="S17" s="54">
        <f>IF($S$3=TRUE,'Motor '!P15,NA())</f>
        <v>1145.3800000000001</v>
      </c>
      <c r="T17" s="54">
        <f>IF($U$3=TRUE,'Motor '!Q15,NA())</f>
        <v>6.56</v>
      </c>
      <c r="U17" s="54">
        <f>IF($U$3=TRUE,'Motor '!R15,NA())</f>
        <v>5.12</v>
      </c>
      <c r="V17" s="54">
        <f>IF($W$3=TRUE,'Motor '!S15,NA())</f>
        <v>6.52</v>
      </c>
      <c r="W17" s="54">
        <f>IF($W$3=TRUE,'Motor '!T15,NA())</f>
        <v>6.51</v>
      </c>
      <c r="Z17">
        <f>Chart!Q14</f>
        <v>2.5</v>
      </c>
      <c r="AA17" s="55">
        <f>IF($AA$3=TRUE,Chart!R14,NA())</f>
        <v>470.74441333307226</v>
      </c>
      <c r="AB17" s="56">
        <f>IF($AB$3=TRUE,Chart!S14,NA())</f>
        <v>125.52470678641232</v>
      </c>
      <c r="AC17" s="56">
        <f>IF(AC$3=TRUE,Chart!T14,NA())</f>
        <v>44.856115200000005</v>
      </c>
      <c r="AD17" s="56">
        <f>IF(AD$3=TRUE,Chart!U14,NA())</f>
        <v>37.380096000000002</v>
      </c>
      <c r="AG17" s="6">
        <f>IF(AG$3=TRUE,'Motor '!V15,NA())</f>
        <v>4.42</v>
      </c>
      <c r="AH17" s="59">
        <f>IF(AG$3=TRUE,'Motor '!W15,NA())</f>
        <v>3.34</v>
      </c>
      <c r="AI17" s="60">
        <f>IF(AI$3=TRUE,'Motor '!X15,NA())</f>
        <v>0</v>
      </c>
      <c r="AJ17" s="61">
        <f>IF(AI$3=TRUE,'Motor '!Y15,NA())</f>
        <v>0</v>
      </c>
    </row>
    <row r="18" spans="3:36" ht="15.75" x14ac:dyDescent="0.25">
      <c r="C18" s="1"/>
      <c r="D18" s="1">
        <v>3</v>
      </c>
      <c r="E18" s="46">
        <f>IF(Chart!$A$30=3,(Calc!K18),(IF(Chart!$A$31=2,((Chart!$B$9*(Chart!$B$10+0.2))/(LN(((Chart!$B$8^2)-(0.9*Chart!$B$7)^2)/((Chart!$B$8^2)-(Chart!$B$7^2)))))*LN((D18^2)/((D18^2)-(Chart!$B$7^2))),(60*Chart!$C$13*LN((D18^2)/((D18^2)-(Chart!$B$7^2)))))))</f>
        <v>314.6825959266904</v>
      </c>
      <c r="F18" s="51">
        <f>IF(Chart!$A$30=3,(Calc!L18),(IF(Chart!$A$31=2,((Chart!$B$9*(Chart!$B$10+0.2))/(LN(((Chart!$B$8^2)-(0.9*Chart!$B$7)^2)/((Chart!$B$8^2)-(Chart!$B$7^2)))))*LN(((D18^2)-(Chart!$B$16)^2)/((D18^2)-(Chart!$B$7^2))),(60*Chart!$C$13*LN(((D18^2)-(Chart!$B$16)^2)/((D18^2)-(Chart!$B$7^2)))))))</f>
        <v>81.472185327051108</v>
      </c>
      <c r="J18" s="1"/>
      <c r="K18" s="52">
        <f>((2.5*(Chart!$C$4))/(LN(((36)-(0.9*Chart!$B$7)^2)/((36)-(Chart!$B$7^2)))))*LN((Calc!D18^2)/((Calc!D18^2)-(Chart!$B$7^2)))</f>
        <v>165.095800516032</v>
      </c>
      <c r="L18" s="52">
        <f>((2.5*(Chart!$C$4))/(LN(((36)-(0.9*Chart!$B$7)^2)/((36)-(Chart!$B$7^2)))))*LN(((Calc!D18^2)-(Chart!$B$16)^2)/((Calc!D18^2)-(Chart!$B$7^2)))</f>
        <v>42.743754597389767</v>
      </c>
      <c r="P18" s="54">
        <f>IF($P$3=TRUE,'Motor '!M16,NA())</f>
        <v>1.58</v>
      </c>
      <c r="Q18" s="54">
        <f>IF($P$3=TRUE,'Motor '!N16,NA())</f>
        <v>749.3</v>
      </c>
      <c r="R18" s="54">
        <f>IF($S$3=TRUE,'Motor '!O16,NA())</f>
        <v>1.85</v>
      </c>
      <c r="S18" s="54">
        <f>IF($S$3=TRUE,'Motor '!P16,NA())</f>
        <v>979.69</v>
      </c>
      <c r="T18" s="54">
        <f>IF($U$3=TRUE,'Motor '!Q16,NA())</f>
        <v>6.74</v>
      </c>
      <c r="U18" s="54">
        <f>IF($U$3=TRUE,'Motor '!R16,NA())</f>
        <v>4.63</v>
      </c>
      <c r="V18" s="54">
        <f>IF($W$3=TRUE,'Motor '!S16,NA())</f>
        <v>6.71</v>
      </c>
      <c r="W18" s="54">
        <f>IF($W$3=TRUE,'Motor '!T16,NA())</f>
        <v>5.86</v>
      </c>
      <c r="Z18">
        <f>Chart!Q15</f>
        <v>2.7</v>
      </c>
      <c r="AA18" s="55">
        <f>IF($AA$3=TRUE,Chart!R15,NA())</f>
        <v>396.34742424364282</v>
      </c>
      <c r="AB18" s="56">
        <f>IF($AB$3=TRUE,Chart!S15,NA())</f>
        <v>104.2133231333718</v>
      </c>
      <c r="AC18" s="56">
        <f>IF(AC$3=TRUE,Chart!T15,NA())</f>
        <v>38.456888888888891</v>
      </c>
      <c r="AD18" s="56">
        <f>IF(AD$3=TRUE,Chart!U15,NA())</f>
        <v>32.047407407407405</v>
      </c>
      <c r="AG18" s="6">
        <f>IF(AG$3=TRUE,'Motor '!V16,NA())</f>
        <v>4.78</v>
      </c>
      <c r="AH18" s="59">
        <f>IF(AG$3=TRUE,'Motor '!W16,NA())</f>
        <v>3.41</v>
      </c>
      <c r="AI18" s="60">
        <f>IF(AI$3=TRUE,'Motor '!X16,NA())</f>
        <v>0</v>
      </c>
      <c r="AJ18" s="61">
        <f>IF(AI$3=TRUE,'Motor '!Y16,NA())</f>
        <v>0</v>
      </c>
    </row>
    <row r="19" spans="3:36" ht="15.75" x14ac:dyDescent="0.25">
      <c r="C19" s="1"/>
      <c r="D19" s="1">
        <v>3.1</v>
      </c>
      <c r="E19" s="46">
        <f>IF(Chart!$A$30=3,(Calc!K19),(IF(Chart!$A$31=2,((Chart!$B$9*(Chart!$B$10+0.2))/(LN(((Chart!$B$8^2)-(0.9*Chart!$B$7)^2)/((Chart!$B$8^2)-(Chart!$B$7^2)))))*LN((D19^2)/((D19^2)-(Chart!$B$7^2))),(60*Chart!$C$13*LN((D19^2)/((D19^2)-(Chart!$B$7^2)))))))</f>
        <v>293.15061759103583</v>
      </c>
      <c r="F19" s="51">
        <f>IF(Chart!$A$30=3,(Calc!L19),(IF(Chart!$A$31=2,((Chart!$B$9*(Chart!$B$10+0.2))/(LN(((Chart!$B$8^2)-(0.9*Chart!$B$7)^2)/((Chart!$B$8^2)-(Chart!$B$7^2)))))*LN(((D19^2)-(Chart!$B$16)^2)/((D19^2)-(Chart!$B$7^2))),(60*Chart!$C$13*LN(((D19^2)-(Chart!$B$16)^2)/((D19^2)-(Chart!$B$7^2)))))))</f>
        <v>75.588406596763633</v>
      </c>
      <c r="J19" s="1"/>
      <c r="K19" s="52">
        <f>((2.5*(Chart!$C$4))/(LN(((36)-(0.9*Chart!$B$7)^2)/((36)-(Chart!$B$7^2)))))*LN((Calc!D19^2)/((Calc!D19^2)-(Chart!$B$7^2)))</f>
        <v>153.79921390452807</v>
      </c>
      <c r="L19" s="52">
        <f>((2.5*(Chart!$C$4))/(LN(((36)-(0.9*Chart!$B$7)^2)/((36)-(Chart!$B$7^2)))))*LN(((Calc!D19^2)-(Chart!$B$16)^2)/((Calc!D19^2)-(Chart!$B$7^2)))</f>
        <v>39.656875398762871</v>
      </c>
      <c r="P19" s="54">
        <f>IF($P$3=TRUE,'Motor '!M17,NA())</f>
        <v>1.66</v>
      </c>
      <c r="Q19" s="54">
        <f>IF($P$3=TRUE,'Motor '!N17,NA())</f>
        <v>633.37</v>
      </c>
      <c r="R19" s="54">
        <f>IF($S$3=TRUE,'Motor '!O17,NA())</f>
        <v>1.94</v>
      </c>
      <c r="S19" s="54">
        <f>IF($S$3=TRUE,'Motor '!P17,NA())</f>
        <v>843.44</v>
      </c>
      <c r="T19" s="54">
        <f>IF($U$3=TRUE,'Motor '!Q17,NA())</f>
        <v>6.85</v>
      </c>
      <c r="U19" s="54">
        <f>IF($U$3=TRUE,'Motor '!R17,NA())</f>
        <v>4.3899999999999997</v>
      </c>
      <c r="V19" s="54">
        <f>IF($W$3=TRUE,'Motor '!S17,NA())</f>
        <v>6.83</v>
      </c>
      <c r="W19" s="54">
        <f>IF($W$3=TRUE,'Motor '!T17,NA())</f>
        <v>5.47</v>
      </c>
      <c r="Z19">
        <f>Chart!Q16</f>
        <v>2.9</v>
      </c>
      <c r="AA19" s="55">
        <f>IF($AA$3=TRUE,Chart!R16,NA())</f>
        <v>338.75583376335271</v>
      </c>
      <c r="AB19" s="56">
        <f>IF($AB$3=TRUE,Chart!S16,NA())</f>
        <v>88.105585103167599</v>
      </c>
      <c r="AC19" s="56">
        <f>IF(AC$3=TRUE,Chart!T16,NA())</f>
        <v>33.335400713436385</v>
      </c>
      <c r="AD19" s="56">
        <f>IF(AD$3=TRUE,Chart!U16,NA())</f>
        <v>27.779500594530322</v>
      </c>
      <c r="AG19" s="6">
        <f>IF(AG$3=TRUE,'Motor '!V17,NA())</f>
        <v>5.15</v>
      </c>
      <c r="AH19" s="59">
        <f>IF(AG$3=TRUE,'Motor '!W17,NA())</f>
        <v>3.32</v>
      </c>
      <c r="AI19" s="60">
        <f>IF(AI$3=TRUE,'Motor '!X17,NA())</f>
        <v>0</v>
      </c>
      <c r="AJ19" s="61">
        <f>IF(AI$3=TRUE,'Motor '!Y17,NA())</f>
        <v>0</v>
      </c>
    </row>
    <row r="20" spans="3:36" ht="15.75" x14ac:dyDescent="0.25">
      <c r="C20" s="1"/>
      <c r="D20" s="1">
        <v>3.3</v>
      </c>
      <c r="E20" s="46">
        <f>IF(Chart!$A$30=3,(Calc!K20),(IF(Chart!$A$31=2,((Chart!$B$9*(Chart!$B$10+0.2))/(LN(((Chart!$B$8^2)-(0.9*Chart!$B$7)^2)/((Chart!$B$8^2)-(Chart!$B$7^2)))))*LN((D20^2)/((D20^2)-(Chart!$B$7^2))),(60*Chart!$C$13*LN((D20^2)/((D20^2)-(Chart!$B$7^2)))))))</f>
        <v>256.35653728175475</v>
      </c>
      <c r="F20" s="51">
        <f>IF(Chart!$A$30=3,(Calc!L20),(IF(Chart!$A$31=2,((Chart!$B$9*(Chart!$B$10+0.2))/(LN(((Chart!$B$8^2)-(0.9*Chart!$B$7)^2)/((Chart!$B$8^2)-(Chart!$B$7^2)))))*LN(((D20^2)-(Chart!$B$16)^2)/((D20^2)-(Chart!$B$7^2))),(60*Chart!$C$13*LN(((D20^2)-(Chart!$B$16)^2)/((D20^2)-(Chart!$B$7^2)))))))</f>
        <v>65.641370487463092</v>
      </c>
      <c r="J20" s="1"/>
      <c r="K20" s="52">
        <f>((2.5*(Chart!$C$4))/(LN(((36)-(0.9*Chart!$B$7)^2)/((36)-(Chart!$B$7^2)))))*LN((Calc!D20^2)/((Calc!D20^2)-(Chart!$B$7^2)))</f>
        <v>134.49548302922068</v>
      </c>
      <c r="L20" s="52">
        <f>((2.5*(Chart!$C$4))/(LN(((36)-(0.9*Chart!$B$7)^2)/((36)-(Chart!$B$7^2)))))*LN(((Calc!D20^2)-(Chart!$B$16)^2)/((Calc!D20^2)-(Chart!$B$7^2)))</f>
        <v>34.438239508237089</v>
      </c>
      <c r="P20" s="54">
        <f>IF($P$3=TRUE,'Motor '!M18,NA())</f>
        <v>1.76</v>
      </c>
      <c r="Q20" s="54">
        <f>IF($P$3=TRUE,'Motor '!N18,NA())</f>
        <v>536.36</v>
      </c>
      <c r="R20" s="54">
        <f>IF($S$3=TRUE,'Motor '!O18,NA())</f>
        <v>2.13</v>
      </c>
      <c r="S20" s="54">
        <f>IF($S$3=TRUE,'Motor '!P18,NA())</f>
        <v>661.94</v>
      </c>
      <c r="T20" s="54">
        <f>IF($U$3=TRUE,'Motor '!Q18,NA())</f>
        <v>0</v>
      </c>
      <c r="U20" s="54">
        <f>IF($U$3=TRUE,'Motor '!R18,NA())</f>
        <v>0</v>
      </c>
      <c r="V20" s="54">
        <f>IF($W$3=TRUE,'Motor '!S18,NA())</f>
        <v>0</v>
      </c>
      <c r="W20" s="54">
        <f>IF($W$3=TRUE,'Motor '!T18,NA())</f>
        <v>0</v>
      </c>
      <c r="Z20">
        <f>Chart!Q17</f>
        <v>3</v>
      </c>
      <c r="AA20" s="55">
        <f>IF($AA$3=TRUE,Chart!R17,NA())</f>
        <v>314.6825959266904</v>
      </c>
      <c r="AB20" s="56">
        <f>IF($AB$3=TRUE,Chart!S17,NA())</f>
        <v>81.472185327051108</v>
      </c>
      <c r="AC20" s="56">
        <f>IF(AC$3=TRUE,Chart!T17,NA())</f>
        <v>31.150080000000003</v>
      </c>
      <c r="AD20" s="56">
        <f>IF(AD$3=TRUE,Chart!U17,NA())</f>
        <v>25.958400000000001</v>
      </c>
      <c r="AG20" s="6">
        <f>IF(AG$3=TRUE,'Motor '!V18,NA())</f>
        <v>5.51</v>
      </c>
      <c r="AH20" s="59">
        <f>IF(AG$3=TRUE,'Motor '!W18,NA())</f>
        <v>3.18</v>
      </c>
      <c r="AI20" s="60">
        <f>IF(AI$3=TRUE,'Motor '!X18,NA())</f>
        <v>0</v>
      </c>
      <c r="AJ20" s="61">
        <f>IF(AI$3=TRUE,'Motor '!Y18,NA())</f>
        <v>0</v>
      </c>
    </row>
    <row r="21" spans="3:36" ht="15.75" x14ac:dyDescent="0.25">
      <c r="C21" s="1"/>
      <c r="D21" s="1">
        <v>3.5</v>
      </c>
      <c r="E21" s="46">
        <f>IF(Chart!$A$30=3,(Calc!K21),(IF(Chart!$A$31=2,((Chart!$B$9*(Chart!$B$10+0.2))/(LN(((Chart!$B$8^2)-(0.9*Chart!$B$7)^2)/((Chart!$B$8^2)-(Chart!$B$7^2)))))*LN((D21^2)/((D21^2)-(Chart!$B$7^2))),(60*Chart!$C$13*LN((D21^2)/((D21^2)-(Chart!$B$7^2)))))))</f>
        <v>226.20191068609878</v>
      </c>
      <c r="F21" s="51">
        <f>IF(Chart!$A$30=3,(Calc!L21),(IF(Chart!$A$31=2,((Chart!$B$9*(Chart!$B$10+0.2))/(LN(((Chart!$B$8^2)-(0.9*Chart!$B$7)^2)/((Chart!$B$8^2)-(Chart!$B$7^2)))))*LN(((D21^2)-(Chart!$B$16)^2)/((D21^2)-(Chart!$B$7^2))),(60*Chart!$C$13*LN(((D21^2)-(Chart!$B$16)^2)/((D21^2)-(Chart!$B$7^2)))))))</f>
        <v>57.589450172291087</v>
      </c>
      <c r="J21" s="1"/>
      <c r="K21" s="52">
        <f>((2.5*(Chart!$C$4))/(LN(((36)-(0.9*Chart!$B$7)^2)/((36)-(Chart!$B$7^2)))))*LN((Calc!D21^2)/((Calc!D21^2)-(Chart!$B$7^2)))</f>
        <v>118.67509041293619</v>
      </c>
      <c r="L21" s="52">
        <f>((2.5*(Chart!$C$4))/(LN(((36)-(0.9*Chart!$B$7)^2)/((36)-(Chart!$B$7^2)))))*LN(((Calc!D21^2)-(Chart!$B$16)^2)/((Calc!D21^2)-(Chart!$B$7^2)))</f>
        <v>30.213861524415222</v>
      </c>
      <c r="P21" s="54">
        <f>IF($P$3=TRUE,'Motor '!M19,NA())</f>
        <v>1.88</v>
      </c>
      <c r="Q21" s="54">
        <f>IF($P$3=TRUE,'Motor '!N19,NA())</f>
        <v>455.68</v>
      </c>
      <c r="R21" s="54">
        <f>IF($S$3=TRUE,'Motor '!O19,NA())</f>
        <v>2.29</v>
      </c>
      <c r="S21" s="54">
        <f>IF($S$3=TRUE,'Motor '!P19,NA())</f>
        <v>558.11</v>
      </c>
      <c r="T21" s="54">
        <f>IF($U$3=TRUE,'Motor '!Q19,NA())</f>
        <v>0</v>
      </c>
      <c r="U21" s="54">
        <f>IF($U$3=TRUE,'Motor '!R19,NA())</f>
        <v>0</v>
      </c>
      <c r="V21" s="54">
        <f>IF($W$3=TRUE,'Motor '!S19,NA())</f>
        <v>0</v>
      </c>
      <c r="W21" s="54">
        <f>IF($W$3=TRUE,'Motor '!T19,NA())</f>
        <v>0</v>
      </c>
      <c r="Z21">
        <f>Chart!Q18</f>
        <v>3.1</v>
      </c>
      <c r="AA21" s="55">
        <f>IF($AA$3=TRUE,Chart!R18,NA())</f>
        <v>293.15061759103583</v>
      </c>
      <c r="AB21" s="56">
        <f>IF($AB$3=TRUE,Chart!S18,NA())</f>
        <v>75.588406596763633</v>
      </c>
      <c r="AC21" s="56">
        <f>IF(AC$3=TRUE,Chart!T18,NA())</f>
        <v>29.172811654526534</v>
      </c>
      <c r="AD21" s="56">
        <f>IF(AD$3=TRUE,Chart!U18,NA())</f>
        <v>24.310676378772111</v>
      </c>
      <c r="AG21" s="6">
        <f>IF(AG$3=TRUE,'Motor '!V19,NA())</f>
        <v>5.88</v>
      </c>
      <c r="AH21" s="59">
        <f>IF(AG$3=TRUE,'Motor '!W19,NA())</f>
        <v>2.5099999999999998</v>
      </c>
      <c r="AI21" s="60">
        <f>IF(AI$3=TRUE,'Motor '!X19,NA())</f>
        <v>0</v>
      </c>
      <c r="AJ21" s="61">
        <f>IF(AI$3=TRUE,'Motor '!Y19,NA())</f>
        <v>0</v>
      </c>
    </row>
    <row r="22" spans="3:36" ht="15.75" x14ac:dyDescent="0.25">
      <c r="C22" s="1"/>
      <c r="D22" s="1">
        <v>3.7</v>
      </c>
      <c r="E22" s="46">
        <f>IF(Chart!$A$30=3,(Calc!K22),(IF(Chart!$A$31=2,((Chart!$B$9*(Chart!$B$10+0.2))/(LN(((Chart!$B$8^2)-(0.9*Chart!$B$7)^2)/((Chart!$B$8^2)-(Chart!$B$7^2)))))*LN((D22^2)/((D22^2)-(Chart!$B$7^2))),(60*Chart!$C$13*LN((D22^2)/((D22^2)-(Chart!$B$7^2)))))))</f>
        <v>201.15527885764934</v>
      </c>
      <c r="F22" s="51">
        <f>IF(Chart!$A$30=3,(Calc!L22),(IF(Chart!$A$31=2,((Chart!$B$9*(Chart!$B$10+0.2))/(LN(((Chart!$B$8^2)-(0.9*Chart!$B$7)^2)/((Chart!$B$8^2)-(Chart!$B$7^2)))))*LN(((D22^2)-(Chart!$B$16)^2)/((D22^2)-(Chart!$B$7^2))),(60*Chart!$C$13*LN(((D22^2)-(Chart!$B$16)^2)/((D22^2)-(Chart!$B$7^2)))))))</f>
        <v>50.969590861007795</v>
      </c>
      <c r="J22" s="1"/>
      <c r="K22" s="52">
        <f>((2.5*(Chart!$C$4))/(LN(((36)-(0.9*Chart!$B$7)^2)/((36)-(Chart!$B$7^2)))))*LN((Calc!D22^2)/((Calc!D22^2)-(Chart!$B$7^2)))</f>
        <v>105.53456791352376</v>
      </c>
      <c r="L22" s="52">
        <f>((2.5*(Chart!$C$4))/(LN(((36)-(0.9*Chart!$B$7)^2)/((36)-(Chart!$B$7^2)))))*LN(((Calc!D22^2)-(Chart!$B$16)^2)/((Calc!D22^2)-(Chart!$B$7^2)))</f>
        <v>26.74080331768036</v>
      </c>
      <c r="P22" s="54">
        <f>IF($P$3=TRUE,'Motor '!M20,NA())</f>
        <v>2.02</v>
      </c>
      <c r="Q22" s="54">
        <f>IF($P$3=TRUE,'Motor '!N20,NA())</f>
        <v>387.28</v>
      </c>
      <c r="R22" s="54">
        <f>IF($S$3=TRUE,'Motor '!O20,NA())</f>
        <v>2.4500000000000002</v>
      </c>
      <c r="S22" s="54">
        <f>IF($S$3=TRUE,'Motor '!P20,NA())</f>
        <v>478.39</v>
      </c>
      <c r="T22" s="54">
        <f>IF($U$3=TRUE,'Motor '!Q20,NA())</f>
        <v>0</v>
      </c>
      <c r="U22" s="54">
        <f>IF($U$3=TRUE,'Motor '!R20,NA())</f>
        <v>0</v>
      </c>
      <c r="V22" s="54">
        <f>IF($W$3=TRUE,'Motor '!S20,NA())</f>
        <v>0</v>
      </c>
      <c r="W22" s="54">
        <f>IF($W$3=TRUE,'Motor '!T20,NA())</f>
        <v>0</v>
      </c>
      <c r="Z22">
        <f>Chart!Q19</f>
        <v>3.3</v>
      </c>
      <c r="AA22" s="55">
        <f>IF($AA$3=TRUE,Chart!R19,NA())</f>
        <v>256.35653728175475</v>
      </c>
      <c r="AB22" s="56">
        <f>IF($AB$3=TRUE,Chart!S19,NA())</f>
        <v>65.641370487463092</v>
      </c>
      <c r="AC22" s="56">
        <f>IF(AC$3=TRUE,Chart!T19,NA())</f>
        <v>25.743867768595045</v>
      </c>
      <c r="AD22" s="56">
        <f>IF(AD$3=TRUE,Chart!U19,NA())</f>
        <v>21.453223140495872</v>
      </c>
      <c r="AG22" s="6">
        <f>IF(AG$3=TRUE,'Motor '!V20,NA())</f>
        <v>6.12</v>
      </c>
      <c r="AH22" s="59">
        <f>IF(AG$3=TRUE,'Motor '!W20,NA())</f>
        <v>1.5</v>
      </c>
      <c r="AI22" s="60">
        <f>IF(AI$3=TRUE,'Motor '!X20,NA())</f>
        <v>0</v>
      </c>
      <c r="AJ22" s="61">
        <f>IF(AI$3=TRUE,'Motor '!Y20,NA())</f>
        <v>0</v>
      </c>
    </row>
    <row r="23" spans="3:36" ht="15.75" x14ac:dyDescent="0.25">
      <c r="C23" s="1"/>
      <c r="D23" s="1">
        <v>3.9</v>
      </c>
      <c r="E23" s="46">
        <f>IF(Chart!$A$30=3,(Calc!K23),(IF(Chart!$A$31=2,((Chart!$B$9*(Chart!$B$10+0.2))/(LN(((Chart!$B$8^2)-(0.9*Chart!$B$7)^2)/((Chart!$B$8^2)-(Chart!$B$7^2)))))*LN((D23^2)/((D23^2)-(Chart!$B$7^2))),(60*Chart!$C$13*LN((D23^2)/((D23^2)-(Chart!$B$7^2)))))))</f>
        <v>180.10862358479719</v>
      </c>
      <c r="F23" s="51">
        <f>IF(Chart!$A$30=3,(Calc!L23),(IF(Chart!$A$31=2,((Chart!$B$9*(Chart!$B$10+0.2))/(LN(((Chart!$B$8^2)-(0.9*Chart!$B$7)^2)/((Chart!$B$8^2)-(Chart!$B$7^2)))))*LN(((D23^2)-(Chart!$B$16)^2)/((D23^2)-(Chart!$B$7^2))),(60*Chart!$C$13*LN(((D23^2)-(Chart!$B$16)^2)/((D23^2)-(Chart!$B$7^2)))))))</f>
        <v>45.454438543656515</v>
      </c>
      <c r="J23" s="1"/>
      <c r="K23" s="52">
        <f>((2.5*(Chart!$C$4))/(LN(((36)-(0.9*Chart!$B$7)^2)/((36)-(Chart!$B$7^2)))))*LN((Calc!D23^2)/((Calc!D23^2)-(Chart!$B$7^2)))</f>
        <v>94.492602309344065</v>
      </c>
      <c r="L23" s="52">
        <f>((2.5*(Chart!$C$4))/(LN(((36)-(0.9*Chart!$B$7)^2)/((36)-(Chart!$B$7^2)))))*LN(((Calc!D23^2)-(Chart!$B$16)^2)/((Calc!D23^2)-(Chart!$B$7^2)))</f>
        <v>23.847321127730844</v>
      </c>
      <c r="P23" s="54">
        <f>IF($P$3=TRUE,'Motor '!M21,NA())</f>
        <v>2.19</v>
      </c>
      <c r="Q23" s="54">
        <f>IF($P$3=TRUE,'Motor '!N21,NA())</f>
        <v>330.56</v>
      </c>
      <c r="R23" s="54">
        <f>IF($S$3=TRUE,'Motor '!O21,NA())</f>
        <v>2.63</v>
      </c>
      <c r="S23" s="54">
        <f>IF($S$3=TRUE,'Motor '!P21,NA())</f>
        <v>413.71</v>
      </c>
      <c r="T23" s="54">
        <f>IF($U$3=TRUE,'Motor '!Q21,NA())</f>
        <v>0</v>
      </c>
      <c r="U23" s="54">
        <f>IF($U$3=TRUE,'Motor '!R21,NA())</f>
        <v>0</v>
      </c>
      <c r="V23" s="54">
        <f>IF($W$3=TRUE,'Motor '!S21,NA())</f>
        <v>0</v>
      </c>
      <c r="W23" s="54">
        <f>IF($W$3=TRUE,'Motor '!T21,NA())</f>
        <v>0</v>
      </c>
      <c r="Z23">
        <f>Chart!Q20</f>
        <v>3.5</v>
      </c>
      <c r="AA23" s="55">
        <f>IF($AA$3=TRUE,Chart!R20,NA())</f>
        <v>226.20191068609878</v>
      </c>
      <c r="AB23" s="56">
        <f>IF($AB$3=TRUE,Chart!S20,NA())</f>
        <v>57.589450172291087</v>
      </c>
      <c r="AC23" s="56">
        <f>IF(AC$3=TRUE,Chart!T20,NA())</f>
        <v>22.885773061224491</v>
      </c>
      <c r="AD23" s="56">
        <f>IF(AD$3=TRUE,Chart!U20,NA())</f>
        <v>19.071477551020411</v>
      </c>
      <c r="AG23" s="6">
        <f>IF(AG$3=TRUE,'Motor '!V21,NA())</f>
        <v>6.18</v>
      </c>
      <c r="AH23" s="59">
        <f>IF(AG$3=TRUE,'Motor '!W21,NA())</f>
        <v>0.97</v>
      </c>
      <c r="AI23" s="60">
        <f>IF(AI$3=TRUE,'Motor '!X21,NA())</f>
        <v>0</v>
      </c>
      <c r="AJ23" s="61">
        <f>IF(AI$3=TRUE,'Motor '!Y21,NA())</f>
        <v>0</v>
      </c>
    </row>
    <row r="24" spans="3:36" ht="15.75" x14ac:dyDescent="0.25">
      <c r="C24" s="1"/>
      <c r="D24" s="1">
        <v>4</v>
      </c>
      <c r="E24" s="46">
        <f>IF(Chart!$A$30=3,(Calc!K24),(IF(Chart!$A$31=2,((Chart!$B$9*(Chart!$B$10+0.2))/(LN(((Chart!$B$8^2)-(0.9*Chart!$B$7)^2)/((Chart!$B$8^2)-(Chart!$B$7^2)))))*LN((D24^2)/((D24^2)-(Chart!$B$7^2))),(60*Chart!$C$13*LN((D24^2)/((D24^2)-(Chart!$B$7^2)))))))</f>
        <v>170.82056630148307</v>
      </c>
      <c r="F24" s="51">
        <f>IF(Chart!$A$30=3,(Calc!L24),(IF(Chart!$A$31=2,((Chart!$B$9*(Chart!$B$10+0.2))/(LN(((Chart!$B$8^2)-(0.9*Chart!$B$7)^2)/((Chart!$B$8^2)-(Chart!$B$7^2)))))*LN(((D24^2)-(Chart!$B$16)^2)/((D24^2)-(Chart!$B$7^2))),(60*Chart!$C$13*LN(((D24^2)-(Chart!$B$16)^2)/((D24^2)-(Chart!$B$7^2)))))))</f>
        <v>43.034294449091917</v>
      </c>
      <c r="J24" s="1"/>
      <c r="K24" s="52">
        <f>((2.5*(Chart!$C$4))/(LN(((36)-(0.9*Chart!$B$7)^2)/((36)-(Chart!$B$7^2)))))*LN((Calc!D24^2)/((Calc!D24^2)-(Chart!$B$7^2)))</f>
        <v>89.61969458493742</v>
      </c>
      <c r="L24" s="52">
        <f>((2.5*(Chart!$C$4))/(LN(((36)-(0.9*Chart!$B$7)^2)/((36)-(Chart!$B$7^2)))))*LN(((Calc!D24^2)-(Chart!$B$16)^2)/((Calc!D24^2)-(Chart!$B$7^2)))</f>
        <v>22.577611166556594</v>
      </c>
      <c r="P24" s="54">
        <f>IF($P$3=TRUE,'Motor '!M22,NA())</f>
        <v>2.36</v>
      </c>
      <c r="Q24" s="54">
        <f>IF($P$3=TRUE,'Motor '!N22,NA())</f>
        <v>282.43</v>
      </c>
      <c r="R24" s="54">
        <f>IF($S$3=TRUE,'Motor '!O22,NA())</f>
        <v>2.77</v>
      </c>
      <c r="S24" s="54">
        <f>IF($S$3=TRUE,'Motor '!P22,NA())</f>
        <v>379.93</v>
      </c>
      <c r="T24" s="54">
        <f>IF($U$3=TRUE,'Motor '!Q22,NA())</f>
        <v>0</v>
      </c>
      <c r="U24" s="54">
        <f>IF($U$3=TRUE,'Motor '!R22,NA())</f>
        <v>0</v>
      </c>
      <c r="V24" s="54">
        <f>IF($W$3=TRUE,'Motor '!S22,NA())</f>
        <v>0</v>
      </c>
      <c r="W24" s="54">
        <f>IF($W$3=TRUE,'Motor '!T22,NA())</f>
        <v>0</v>
      </c>
      <c r="Z24">
        <f>Chart!Q21</f>
        <v>3.7</v>
      </c>
      <c r="AA24" s="55">
        <f>IF($AA$3=TRUE,Chart!R21,NA())</f>
        <v>201.15527885764934</v>
      </c>
      <c r="AB24" s="56">
        <f>IF($AB$3=TRUE,Chart!S21,NA())</f>
        <v>50.969590861007795</v>
      </c>
      <c r="AC24" s="56">
        <f>IF(AC$3=TRUE,Chart!T21,NA())</f>
        <v>20.478504017531044</v>
      </c>
      <c r="AD24" s="56">
        <f>IF(AD$3=TRUE,Chart!U21,NA())</f>
        <v>17.065420014609202</v>
      </c>
      <c r="AG24" s="6">
        <f>IF(AG$3=TRUE,'Motor '!V22,NA())</f>
        <v>6.23</v>
      </c>
      <c r="AH24" s="59">
        <f>IF(AG$3=TRUE,'Motor '!W22,NA())</f>
        <v>0.53</v>
      </c>
      <c r="AI24" s="60">
        <f>IF(AI$3=TRUE,'Motor '!X22,NA())</f>
        <v>0</v>
      </c>
      <c r="AJ24" s="61">
        <f>IF(AI$3=TRUE,'Motor '!Y22,NA())</f>
        <v>0</v>
      </c>
    </row>
    <row r="25" spans="3:36" ht="15.75" x14ac:dyDescent="0.25">
      <c r="C25" s="1"/>
      <c r="D25" s="1">
        <v>4.0999999999999996</v>
      </c>
      <c r="E25" s="46">
        <f>IF(Chart!$A$30=3,(Calc!K25),(IF(Chart!$A$31=2,((Chart!$B$9*(Chart!$B$10+0.2))/(LN(((Chart!$B$8^2)-(0.9*Chart!$B$7)^2)/((Chart!$B$8^2)-(Chart!$B$7^2)))))*LN((D25^2)/((D25^2)-(Chart!$B$7^2))),(60*Chart!$C$13*LN((D25^2)/((D25^2)-(Chart!$B$7^2)))))))</f>
        <v>162.24258692122172</v>
      </c>
      <c r="F25" s="51">
        <f>IF(Chart!$A$30=3,(Calc!L25),(IF(Chart!$A$31=2,((Chart!$B$9*(Chart!$B$10+0.2))/(LN(((Chart!$B$8^2)-(0.9*Chart!$B$7)^2)/((Chart!$B$8^2)-(Chart!$B$7^2)))))*LN(((D25^2)-(Chart!$B$16)^2)/((D25^2)-(Chart!$B$7^2))),(60*Chart!$C$13*LN(((D25^2)-(Chart!$B$16)^2)/((D25^2)-(Chart!$B$7^2)))))))</f>
        <v>40.8066204469174</v>
      </c>
      <c r="J25" s="1"/>
      <c r="K25" s="52">
        <f>((2.5*(Chart!$C$4))/(LN(((36)-(0.9*Chart!$B$7)^2)/((36)-(Chart!$B$7^2)))))*LN((Calc!D25^2)/((Calc!D25^2)-(Chart!$B$7^2)))</f>
        <v>85.119323763908014</v>
      </c>
      <c r="L25" s="52">
        <f>((2.5*(Chart!$C$4))/(LN(((36)-(0.9*Chart!$B$7)^2)/((36)-(Chart!$B$7^2)))))*LN(((Calc!D25^2)-(Chart!$B$16)^2)/((Calc!D25^2)-(Chart!$B$7^2)))</f>
        <v>21.40887915710211</v>
      </c>
      <c r="P25" s="54">
        <f>IF($P$3=TRUE,'Motor '!M23,NA())</f>
        <v>2.5499999999999998</v>
      </c>
      <c r="Q25" s="54">
        <f>IF($P$3=TRUE,'Motor '!N23,NA())</f>
        <v>243.33</v>
      </c>
      <c r="R25" s="54">
        <f>IF($S$3=TRUE,'Motor '!O23,NA())</f>
        <v>0</v>
      </c>
      <c r="S25" s="54">
        <f>IF($S$3=TRUE,'Motor '!P23,NA())</f>
        <v>0</v>
      </c>
      <c r="T25" s="54">
        <f>IF($U$3=TRUE,'Motor '!Q23,NA())</f>
        <v>0</v>
      </c>
      <c r="U25" s="54">
        <f>IF($U$3=TRUE,'Motor '!R23,NA())</f>
        <v>0</v>
      </c>
      <c r="V25" s="54">
        <f>IF($W$3=TRUE,'Motor '!S23,NA())</f>
        <v>0</v>
      </c>
      <c r="W25" s="54">
        <f>IF($W$3=TRUE,'Motor '!T23,NA())</f>
        <v>0</v>
      </c>
      <c r="Z25">
        <f>Chart!Q22</f>
        <v>3.9</v>
      </c>
      <c r="AA25" s="55">
        <f>IF($AA$3=TRUE,Chart!R22,NA())</f>
        <v>180.10862358479719</v>
      </c>
      <c r="AB25" s="56">
        <f>IF($AB$3=TRUE,Chart!S22,NA())</f>
        <v>45.454438543656515</v>
      </c>
      <c r="AC25" s="56">
        <f>IF(AC$3=TRUE,Chart!T22,NA())</f>
        <v>18.432000000000002</v>
      </c>
      <c r="AD25" s="56">
        <f>IF(AD$3=TRUE,Chart!U22,NA())</f>
        <v>15.360000000000003</v>
      </c>
      <c r="AG25" s="6">
        <f>IF(AG$3=TRUE,'Motor '!V23,NA())</f>
        <v>6.24</v>
      </c>
      <c r="AH25" s="59">
        <f>IF(AG$3=TRUE,'Motor '!W23,NA())</f>
        <v>0.3</v>
      </c>
      <c r="AI25" s="60">
        <f>IF(AI$3=TRUE,'Motor '!X23,NA())</f>
        <v>0</v>
      </c>
      <c r="AJ25" s="61">
        <f>IF(AI$3=TRUE,'Motor '!Y23,NA())</f>
        <v>0</v>
      </c>
    </row>
    <row r="26" spans="3:36" ht="15.75" x14ac:dyDescent="0.25">
      <c r="C26" s="1"/>
      <c r="D26" s="1">
        <v>4.3</v>
      </c>
      <c r="E26" s="46">
        <f>IF(Chart!$A$30=3,(Calc!K26),(IF(Chart!$A$31=2,((Chart!$B$9*(Chart!$B$10+0.2))/(LN(((Chart!$B$8^2)-(0.9*Chart!$B$7)^2)/((Chart!$B$8^2)-(Chart!$B$7^2)))))*LN((D26^2)/((D26^2)-(Chart!$B$7^2))),(60*Chart!$C$13*LN((D26^2)/((D26^2)-(Chart!$B$7^2)))))))</f>
        <v>146.93972809495153</v>
      </c>
      <c r="F26" s="51">
        <f>IF(Chart!$A$30=3,(Calc!L26),(IF(Chart!$A$31=2,((Chart!$B$9*(Chart!$B$10+0.2))/(LN(((Chart!$B$8^2)-(0.9*Chart!$B$7)^2)/((Chart!$B$8^2)-(Chart!$B$7^2)))))*LN(((D26^2)-(Chart!$B$16)^2)/((D26^2)-(Chart!$B$7^2))),(60*Chart!$C$13*LN(((D26^2)-(Chart!$B$16)^2)/((D26^2)-(Chart!$B$7^2)))))))</f>
        <v>36.850230485276654</v>
      </c>
      <c r="J26" s="1"/>
      <c r="K26" s="52">
        <f>((2.5*(Chart!$C$4))/(LN(((36)-(0.9*Chart!$B$7)^2)/((36)-(Chart!$B$7^2)))))*LN((Calc!D26^2)/((Calc!D26^2)-(Chart!$B$7^2)))</f>
        <v>77.090796731242165</v>
      </c>
      <c r="L26" s="52">
        <f>((2.5*(Chart!$C$4))/(LN(((36)-(0.9*Chart!$B$7)^2)/((36)-(Chart!$B$7^2)))))*LN(((Calc!D26^2)-(Chart!$B$16)^2)/((Calc!D26^2)-(Chart!$B$7^2)))</f>
        <v>19.333189632719133</v>
      </c>
      <c r="P26" s="54">
        <f>IF($P$3=TRUE,'Motor '!M24,NA())</f>
        <v>2.73</v>
      </c>
      <c r="Q26" s="54">
        <f>IF($P$3=TRUE,'Motor '!N24,NA())</f>
        <v>213.07</v>
      </c>
      <c r="R26" s="54">
        <f>IF($S$3=TRUE,'Motor '!O24,NA())</f>
        <v>0</v>
      </c>
      <c r="S26" s="54">
        <f>IF($S$3=TRUE,'Motor '!P24,NA())</f>
        <v>0</v>
      </c>
      <c r="T26" s="54">
        <f>IF($U$3=TRUE,'Motor '!Q24,NA())</f>
        <v>0</v>
      </c>
      <c r="U26" s="54">
        <f>IF($U$3=TRUE,'Motor '!R24,NA())</f>
        <v>0</v>
      </c>
      <c r="V26" s="54">
        <f>IF($W$3=TRUE,'Motor '!S24,NA())</f>
        <v>0</v>
      </c>
      <c r="W26" s="54">
        <f>IF($W$3=TRUE,'Motor '!T24,NA())</f>
        <v>0</v>
      </c>
      <c r="Z26">
        <f>Chart!Q23</f>
        <v>4</v>
      </c>
      <c r="AA26" s="55">
        <f>IF($AA$3=TRUE,Chart!R23,NA())</f>
        <v>170.82056630148307</v>
      </c>
      <c r="AB26" s="56">
        <f>IF($AB$3=TRUE,Chart!S23,NA())</f>
        <v>43.034294449091917</v>
      </c>
      <c r="AC26" s="56">
        <f>IF(AC$3=TRUE,Chart!T23,NA())</f>
        <v>17.521920000000001</v>
      </c>
      <c r="AD26" s="56">
        <f>IF(AD$3=TRUE,Chart!U23,NA())</f>
        <v>14.601600000000001</v>
      </c>
      <c r="AG26" s="6">
        <f>IF(AG$3=TRUE,'Motor '!V24,NA())</f>
        <v>6.25</v>
      </c>
      <c r="AH26" s="59">
        <f>IF(AG$3=TRUE,'Motor '!W24,NA())</f>
        <v>0.2</v>
      </c>
      <c r="AI26" s="60">
        <f>IF(AI$3=TRUE,'Motor '!X24,NA())</f>
        <v>0</v>
      </c>
      <c r="AJ26" s="61">
        <f>IF(AI$3=TRUE,'Motor '!Y24,NA())</f>
        <v>0</v>
      </c>
    </row>
    <row r="27" spans="3:36" ht="15.75" x14ac:dyDescent="0.25">
      <c r="C27" s="1"/>
      <c r="D27" s="1">
        <v>4.5</v>
      </c>
      <c r="E27" s="46">
        <f>IF(Chart!$A$30=3,(Calc!K27),(IF(Chart!$A$31=2,((Chart!$B$9*(Chart!$B$10+0.2))/(LN(((Chart!$B$8^2)-(0.9*Chart!$B$7)^2)/((Chart!$B$8^2)-(Chart!$B$7^2)))))*LN((D27^2)/((D27^2)-(Chart!$B$7^2))),(60*Chart!$C$13*LN((D27^2)/((D27^2)-(Chart!$B$7^2)))))))</f>
        <v>133.72702706330233</v>
      </c>
      <c r="F27" s="51">
        <f>IF(Chart!$A$30=3,(Calc!L27),(IF(Chart!$A$31=2,((Chart!$B$9*(Chart!$B$10+0.2))/(LN(((Chart!$B$8^2)-(0.9*Chart!$B$7)^2)/((Chart!$B$8^2)-(Chart!$B$7^2)))))*LN(((D27^2)-(Chart!$B$16)^2)/((D27^2)-(Chart!$B$7^2))),(60*Chart!$C$13*LN(((D27^2)-(Chart!$B$16)^2)/((D27^2)-(Chart!$B$7^2)))))))</f>
        <v>33.452436082167502</v>
      </c>
      <c r="J27" s="1"/>
      <c r="K27" s="52">
        <f>((2.5*(Chart!$C$4))/(LN(((36)-(0.9*Chart!$B$7)^2)/((36)-(Chart!$B$7^2)))))*LN((Calc!D27^2)/((Calc!D27^2)-(Chart!$B$7^2)))</f>
        <v>70.158854888779075</v>
      </c>
      <c r="L27" s="52">
        <f>((2.5*(Chart!$C$4))/(LN(((36)-(0.9*Chart!$B$7)^2)/((36)-(Chart!$B$7^2)))))*LN(((Calc!D27^2)-(Chart!$B$16)^2)/((Calc!D27^2)-(Chart!$B$7^2)))</f>
        <v>17.550562966257786</v>
      </c>
      <c r="P27" s="54">
        <f>IF($P$3=TRUE,'Motor '!M25,NA())</f>
        <v>2.83</v>
      </c>
      <c r="Q27" s="54">
        <f>IF($P$3=TRUE,'Motor '!N25,NA())</f>
        <v>200.66</v>
      </c>
      <c r="R27" s="54">
        <f>IF($S$3=TRUE,'Motor '!O25,NA())</f>
        <v>0</v>
      </c>
      <c r="S27" s="54">
        <f>IF($S$3=TRUE,'Motor '!P25,NA())</f>
        <v>0</v>
      </c>
      <c r="T27" s="54">
        <f>IF($U$3=TRUE,'Motor '!Q25,NA())</f>
        <v>0</v>
      </c>
      <c r="U27" s="54">
        <f>IF($U$3=TRUE,'Motor '!R25,NA())</f>
        <v>0</v>
      </c>
      <c r="V27" s="54">
        <f>IF($W$3=TRUE,'Motor '!S25,NA())</f>
        <v>0</v>
      </c>
      <c r="W27" s="54">
        <f>IF($W$3=TRUE,'Motor '!T25,NA())</f>
        <v>0</v>
      </c>
      <c r="Z27">
        <f>Chart!Q24</f>
        <v>4.0999999999999996</v>
      </c>
      <c r="AA27" s="55">
        <f>IF($AA$3=TRUE,Chart!R24,NA())</f>
        <v>162.24258692122172</v>
      </c>
      <c r="AB27" s="56">
        <f>IF($AB$3=TRUE,Chart!S24,NA())</f>
        <v>40.8066204469174</v>
      </c>
      <c r="AC27" s="56">
        <f>IF(AC$3=TRUE,Chart!T24,NA())</f>
        <v>16.677615704937541</v>
      </c>
      <c r="AD27" s="56">
        <f>IF(AD$3=TRUE,Chart!U24,NA())</f>
        <v>13.89801308744795</v>
      </c>
      <c r="AG27" s="6">
        <f>IF(AG$3=TRUE,'Motor '!V25,NA())</f>
        <v>6.27</v>
      </c>
      <c r="AH27" s="59">
        <f>IF(AG$3=TRUE,'Motor '!W25,NA())</f>
        <v>0.1</v>
      </c>
      <c r="AI27" s="60">
        <f>IF(AI$3=TRUE,'Motor '!X25,NA())</f>
        <v>0</v>
      </c>
      <c r="AJ27" s="61">
        <f>IF(AI$3=TRUE,'Motor '!Y25,NA())</f>
        <v>0</v>
      </c>
    </row>
    <row r="28" spans="3:36" ht="15.75" x14ac:dyDescent="0.25">
      <c r="C28" s="1"/>
      <c r="D28" s="1">
        <v>4.7</v>
      </c>
      <c r="E28" s="46">
        <f>IF(Chart!$A$30=3,(Calc!K28),(IF(Chart!$A$31=2,((Chart!$B$9*(Chart!$B$10+0.2))/(LN(((Chart!$B$8^2)-(0.9*Chart!$B$7)^2)/((Chart!$B$8^2)-(Chart!$B$7^2)))))*LN((D28^2)/((D28^2)-(Chart!$B$7^2))),(60*Chart!$C$13*LN((D28^2)/((D28^2)-(Chart!$B$7^2)))))))</f>
        <v>122.23679034785361</v>
      </c>
      <c r="F28" s="51">
        <f>IF(Chart!$A$30=3,(Calc!L28),(IF(Chart!$A$31=2,((Chart!$B$9*(Chart!$B$10+0.2))/(LN(((Chart!$B$8^2)-(0.9*Chart!$B$7)^2)/((Chart!$B$8^2)-(Chart!$B$7^2)))))*LN(((D28^2)-(Chart!$B$16)^2)/((D28^2)-(Chart!$B$7^2))),(60*Chart!$C$13*LN(((D28^2)-(Chart!$B$16)^2)/((D28^2)-(Chart!$B$7^2)))))))</f>
        <v>30.511264923995313</v>
      </c>
      <c r="J28" s="1"/>
      <c r="K28" s="52">
        <f>((2.5*(Chart!$C$4))/(LN(((36)-(0.9*Chart!$B$7)^2)/((36)-(Chart!$B$7^2)))))*LN((Calc!D28^2)/((Calc!D28^2)-(Chart!$B$7^2)))</f>
        <v>64.130590684750331</v>
      </c>
      <c r="L28" s="52">
        <f>((2.5*(Chart!$C$4))/(LN(((36)-(0.9*Chart!$B$7)^2)/((36)-(Chart!$B$7^2)))))*LN(((Calc!D28^2)-(Chart!$B$16)^2)/((Calc!D28^2)-(Chart!$B$7^2)))</f>
        <v>16.007500168700901</v>
      </c>
      <c r="P28" s="54">
        <f>IF($P$3=TRUE,'Motor '!M26,NA())</f>
        <v>0</v>
      </c>
      <c r="Q28" s="54">
        <f>IF($P$3=TRUE,'Motor '!N26,NA())</f>
        <v>0</v>
      </c>
      <c r="R28" s="54">
        <f>IF($S$3=TRUE,'Motor '!O26,NA())</f>
        <v>0</v>
      </c>
      <c r="S28" s="54">
        <f>IF($S$3=TRUE,'Motor '!P26,NA())</f>
        <v>0</v>
      </c>
      <c r="T28" s="54">
        <f>IF($U$3=TRUE,'Motor '!Q26,NA())</f>
        <v>0</v>
      </c>
      <c r="U28" s="54">
        <f>IF($U$3=TRUE,'Motor '!R26,NA())</f>
        <v>0</v>
      </c>
      <c r="V28" s="54">
        <f>IF($W$3=TRUE,'Motor '!S26,NA())</f>
        <v>0</v>
      </c>
      <c r="W28" s="54">
        <f>IF($W$3=TRUE,'Motor '!T26,NA())</f>
        <v>0</v>
      </c>
      <c r="Z28">
        <f>Chart!Q25</f>
        <v>4.3</v>
      </c>
      <c r="AA28" s="55">
        <f>IF($AA$3=TRUE,Chart!R25,NA())</f>
        <v>146.93972809495153</v>
      </c>
      <c r="AB28" s="56">
        <f>IF($AB$3=TRUE,Chart!S25,NA())</f>
        <v>36.850230485276654</v>
      </c>
      <c r="AC28" s="56">
        <f>IF(AC$3=TRUE,Chart!T25,NA())</f>
        <v>15.162288804759331</v>
      </c>
      <c r="AD28" s="56">
        <f>IF(AD$3=TRUE,Chart!U25,NA())</f>
        <v>12.635240670632777</v>
      </c>
      <c r="AG28" s="6">
        <f>IF(AG$3=TRUE,'Motor '!V26,NA())</f>
        <v>6.28</v>
      </c>
      <c r="AH28" s="59">
        <f>IF(AG$3=TRUE,'Motor '!W26,NA())</f>
        <v>0.9</v>
      </c>
      <c r="AI28" s="60">
        <f>IF(AI$3=TRUE,'Motor '!X26,NA())</f>
        <v>0</v>
      </c>
      <c r="AJ28" s="61">
        <f>IF(AI$3=TRUE,'Motor '!Y26,NA())</f>
        <v>0</v>
      </c>
    </row>
    <row r="29" spans="3:36" ht="15.75" x14ac:dyDescent="0.25">
      <c r="C29" s="1"/>
      <c r="D29" s="1">
        <v>4.9000000000000004</v>
      </c>
      <c r="E29" s="46">
        <f>IF(Chart!$A$30=3,(Calc!K29),(IF(Chart!$A$31=2,((Chart!$B$9*(Chart!$B$10+0.2))/(LN(((Chart!$B$8^2)-(0.9*Chart!$B$7)^2)/((Chart!$B$8^2)-(Chart!$B$7^2)))))*LN((D29^2)/((D29^2)-(Chart!$B$7^2))),(60*Chart!$C$13*LN((D29^2)/((D29^2)-(Chart!$B$7^2)))))))</f>
        <v>112.17947045202271</v>
      </c>
      <c r="F29" s="51">
        <f>IF(Chart!$A$30=3,(Calc!L29),(IF(Chart!$A$31=2,((Chart!$B$9*(Chart!$B$10+0.2))/(LN(((Chart!$B$8^2)-(0.9*Chart!$B$7)^2)/((Chart!$B$8^2)-(Chart!$B$7^2)))))*LN(((D29^2)-(Chart!$B$16)^2)/((D29^2)-(Chart!$B$7^2))),(60*Chart!$C$13*LN(((D29^2)-(Chart!$B$16)^2)/((D29^2)-(Chart!$B$7^2)))))))</f>
        <v>27.94728820396578</v>
      </c>
      <c r="J29" s="1"/>
      <c r="K29" s="52">
        <f>((2.5*(Chart!$C$4))/(LN(((36)-(0.9*Chart!$B$7)^2)/((36)-(Chart!$B$7^2)))))*LN((Calc!D29^2)/((Calc!D29^2)-(Chart!$B$7^2)))</f>
        <v>58.854095254940056</v>
      </c>
      <c r="L29" s="52">
        <f>((2.5*(Chart!$C$4))/(LN(((36)-(0.9*Chart!$B$7)^2)/((36)-(Chart!$B$7^2)))))*LN(((Calc!D29^2)-(Chart!$B$16)^2)/((Calc!D29^2)-(Chart!$B$7^2)))</f>
        <v>14.662329528261797</v>
      </c>
      <c r="P29" s="54">
        <f>IF($P$3=TRUE,'Motor '!M27,NA())</f>
        <v>0</v>
      </c>
      <c r="Q29" s="54">
        <f>IF($P$3=TRUE,'Motor '!N27,NA())</f>
        <v>0</v>
      </c>
      <c r="R29" s="54">
        <f>IF($S$3=TRUE,'Motor '!O27,NA())</f>
        <v>0</v>
      </c>
      <c r="S29" s="54">
        <f>IF($S$3=TRUE,'Motor '!P27,NA())</f>
        <v>0</v>
      </c>
      <c r="T29" s="54">
        <f>IF($U$3=TRUE,'Motor '!Q27,NA())</f>
        <v>0</v>
      </c>
      <c r="U29" s="54">
        <f>IF($U$3=TRUE,'Motor '!R27,NA())</f>
        <v>0</v>
      </c>
      <c r="V29" s="54">
        <f>IF($W$3=TRUE,'Motor '!S27,NA())</f>
        <v>0</v>
      </c>
      <c r="W29" s="54">
        <f>IF($W$3=TRUE,'Motor '!T27,NA())</f>
        <v>0</v>
      </c>
      <c r="Z29">
        <f>Chart!Q26</f>
        <v>4.5</v>
      </c>
      <c r="AA29" s="55">
        <f>IF($AA$3=TRUE,Chart!R26,NA())</f>
        <v>133.72702706330233</v>
      </c>
      <c r="AB29" s="56">
        <f>IF($AB$3=TRUE,Chart!S26,NA())</f>
        <v>33.452436082167502</v>
      </c>
      <c r="AC29" s="56">
        <f>IF(AC$3=TRUE,Chart!T26,NA())</f>
        <v>13.844480000000001</v>
      </c>
      <c r="AD29" s="56">
        <f>IF(AD$3=TRUE,Chart!U26,NA())</f>
        <v>11.537066666666668</v>
      </c>
      <c r="AG29" s="6">
        <f>IF(AG$3=TRUE,'Motor '!V27,NA())</f>
        <v>0</v>
      </c>
      <c r="AH29" s="59">
        <f>IF(AG$3=TRUE,'Motor '!W27,NA())</f>
        <v>0</v>
      </c>
      <c r="AI29" s="60">
        <f>IF(AI$3=TRUE,'Motor '!X27,NA())</f>
        <v>0</v>
      </c>
      <c r="AJ29" s="61">
        <f>IF(AI$3=TRUE,'Motor '!Y27,NA())</f>
        <v>0</v>
      </c>
    </row>
    <row r="30" spans="3:36" ht="15.75" x14ac:dyDescent="0.25">
      <c r="C30" s="1"/>
      <c r="D30" s="1">
        <v>5</v>
      </c>
      <c r="E30" s="46">
        <f>IF(Chart!$A$30=3,(Calc!K30),(IF(Chart!$A$31=2,((Chart!$B$9*(Chart!$B$10+0.2))/(LN(((Chart!$B$8^2)-(0.9*Chart!$B$7)^2)/((Chart!$B$8^2)-(Chart!$B$7^2)))))*LN((D30^2)/((D30^2)-(Chart!$B$7^2))),(60*Chart!$C$13*LN((D30^2)/((D30^2)-(Chart!$B$7^2)))))))</f>
        <v>107.61417760516113</v>
      </c>
      <c r="F30" s="51">
        <f>IF(Chart!$A$30=3,(Calc!L30),(IF(Chart!$A$31=2,((Chart!$B$9*(Chart!$B$10+0.2))/(LN(((Chart!$B$8^2)-(0.9*Chart!$B$7)^2)/((Chart!$B$8^2)-(Chart!$B$7^2)))))*LN(((D30^2)-(Chart!$B$16)^2)/((D30^2)-(Chart!$B$7^2))),(60*Chart!$C$13*LN(((D30^2)-(Chart!$B$16)^2)/((D30^2)-(Chart!$B$7^2)))))))</f>
        <v>26.78662845505578</v>
      </c>
      <c r="J30" s="1"/>
      <c r="K30" s="52">
        <f>((2.5*(Chart!$C$4))/(LN(((36)-(0.9*Chart!$B$7)^2)/((36)-(Chart!$B$7^2)))))*LN((Calc!D30^2)/((Calc!D30^2)-(Chart!$B$7^2)))</f>
        <v>56.458949521115251</v>
      </c>
      <c r="L30" s="52">
        <f>((2.5*(Chart!$C$4))/(LN(((36)-(0.9*Chart!$B$7)^2)/((36)-(Chart!$B$7^2)))))*LN(((Calc!D30^2)-(Chart!$B$16)^2)/((Calc!D30^2)-(Chart!$B$7^2)))</f>
        <v>14.05339832948119</v>
      </c>
      <c r="P30" s="54">
        <f>IF($P$3=TRUE,'Motor '!M28,NA())</f>
        <v>0</v>
      </c>
      <c r="Q30" s="54">
        <f>IF($P$3=TRUE,'Motor '!N28,NA())</f>
        <v>0</v>
      </c>
      <c r="R30" s="54">
        <f>IF($S$3=TRUE,'Motor '!O28,NA())</f>
        <v>0</v>
      </c>
      <c r="S30" s="54">
        <f>IF($S$3=TRUE,'Motor '!P28,NA())</f>
        <v>0</v>
      </c>
      <c r="T30" s="54">
        <f>IF($U$3=TRUE,'Motor '!Q28,NA())</f>
        <v>0</v>
      </c>
      <c r="U30" s="54">
        <f>IF($U$3=TRUE,'Motor '!R28,NA())</f>
        <v>0</v>
      </c>
      <c r="V30" s="54">
        <f>IF($W$3=TRUE,'Motor '!S28,NA())</f>
        <v>0</v>
      </c>
      <c r="W30" s="54">
        <f>IF($W$3=TRUE,'Motor '!T28,NA())</f>
        <v>0</v>
      </c>
      <c r="Z30">
        <f>Chart!Q27</f>
        <v>4.7</v>
      </c>
      <c r="AA30" s="55">
        <f>IF($AA$3=TRUE,Chart!R27,NA())</f>
        <v>122.23679034785361</v>
      </c>
      <c r="AB30" s="56">
        <f>IF($AB$3=TRUE,Chart!S27,NA())</f>
        <v>30.511264923995313</v>
      </c>
      <c r="AC30" s="56">
        <f>IF(AC$3=TRUE,Chart!T27,NA())</f>
        <v>12.691295608872792</v>
      </c>
      <c r="AD30" s="56">
        <f>IF(AD$3=TRUE,Chart!U27,NA())</f>
        <v>10.57607967406066</v>
      </c>
      <c r="AG30" s="6">
        <f>IF(AG$3=TRUE,'Motor '!V28,NA())</f>
        <v>0</v>
      </c>
      <c r="AH30" s="59">
        <f>IF(AG$3=TRUE,'Motor '!W28,NA())</f>
        <v>0</v>
      </c>
      <c r="AI30" s="60">
        <f>IF(AI$3=TRUE,'Motor '!X28,NA())</f>
        <v>0</v>
      </c>
      <c r="AJ30" s="61">
        <f>IF(AI$3=TRUE,'Motor '!Y28,NA())</f>
        <v>0</v>
      </c>
    </row>
    <row r="31" spans="3:36" ht="15.75" x14ac:dyDescent="0.25">
      <c r="C31" s="1"/>
      <c r="D31" s="1">
        <v>5.0999999999999996</v>
      </c>
      <c r="E31" s="46">
        <f>IF(Chart!$A$30=3,(Calc!K31),(IF(Chart!$A$31=2,((Chart!$B$9*(Chart!$B$10+0.2))/(LN(((Chart!$B$8^2)-(0.9*Chart!$B$7)^2)/((Chart!$B$8^2)-(Chart!$B$7^2)))))*LN((D31^2)/((D31^2)-(Chart!$B$7^2))),(60*Chart!$C$13*LN((D31^2)/((D31^2)-(Chart!$B$7^2)))))))</f>
        <v>103.32439286245474</v>
      </c>
      <c r="F31" s="51">
        <f>IF(Chart!$A$30=3,(Calc!L31),(IF(Chart!$A$31=2,((Chart!$B$9*(Chart!$B$10+0.2))/(LN(((Chart!$B$8^2)-(0.9*Chart!$B$7)^2)/((Chart!$B$8^2)-(Chart!$B$7^2)))))*LN(((D31^2)-(Chart!$B$16)^2)/((D31^2)-(Chart!$B$7^2))),(60*Chart!$C$13*LN(((D31^2)-(Chart!$B$16)^2)/((D31^2)-(Chart!$B$7^2)))))))</f>
        <v>25.697830411809999</v>
      </c>
      <c r="J31" s="1"/>
      <c r="K31" s="52">
        <f>((2.5*(Chart!$C$4))/(LN(((36)-(0.9*Chart!$B$7)^2)/((36)-(Chart!$B$7^2)))))*LN((Calc!D31^2)/((Calc!D31^2)-(Chart!$B$7^2)))</f>
        <v>54.208346992389565</v>
      </c>
      <c r="L31" s="52">
        <f>((2.5*(Chart!$C$4))/(LN(((36)-(0.9*Chart!$B$7)^2)/((36)-(Chart!$B$7^2)))))*LN(((Calc!D31^2)-(Chart!$B$16)^2)/((Calc!D31^2)-(Chart!$B$7^2)))</f>
        <v>13.482168821155195</v>
      </c>
      <c r="P31" s="54">
        <f>IF($P$3=TRUE,'Motor '!M29,NA())</f>
        <v>0</v>
      </c>
      <c r="Q31" s="54">
        <f>IF($P$3=TRUE,'Motor '!N29,NA())</f>
        <v>0</v>
      </c>
      <c r="R31" s="54">
        <f>IF($S$3=TRUE,'Motor '!O29,NA())</f>
        <v>0</v>
      </c>
      <c r="S31" s="54">
        <f>IF($S$3=TRUE,'Motor '!P29,NA())</f>
        <v>0</v>
      </c>
      <c r="T31" s="54">
        <f>IF($U$3=TRUE,'Motor '!Q29,NA())</f>
        <v>0</v>
      </c>
      <c r="U31" s="54">
        <f>IF($U$3=TRUE,'Motor '!R29,NA())</f>
        <v>0</v>
      </c>
      <c r="V31" s="54">
        <f>IF($W$3=TRUE,'Motor '!S29,NA())</f>
        <v>0</v>
      </c>
      <c r="W31" s="54">
        <f>IF($W$3=TRUE,'Motor '!T29,NA())</f>
        <v>0</v>
      </c>
      <c r="Z31">
        <f>Chart!Q28</f>
        <v>4.9000000000000004</v>
      </c>
      <c r="AA31" s="55">
        <f>IF($AA$3=TRUE,Chart!R28,NA())</f>
        <v>112.17947045202271</v>
      </c>
      <c r="AB31" s="56">
        <f>IF($AB$3=TRUE,Chart!S28,NA())</f>
        <v>27.94728820396578</v>
      </c>
      <c r="AC31" s="56">
        <f>IF(AC$3=TRUE,Chart!T28,NA())</f>
        <v>11.67641482715535</v>
      </c>
      <c r="AD31" s="56">
        <f>IF(AD$3=TRUE,Chart!U28,NA())</f>
        <v>9.7303456892961258</v>
      </c>
      <c r="AG31" s="6">
        <f>IF(AG$3=TRUE,'Motor '!V29,NA())</f>
        <v>0</v>
      </c>
      <c r="AH31" s="59">
        <f>IF(AG$3=TRUE,'Motor '!W29,NA())</f>
        <v>0</v>
      </c>
      <c r="AI31" s="60">
        <f>IF(AI$3=TRUE,'Motor '!X29,NA())</f>
        <v>0</v>
      </c>
      <c r="AJ31" s="61">
        <f>IF(AI$3=TRUE,'Motor '!Y29,NA())</f>
        <v>0</v>
      </c>
    </row>
    <row r="32" spans="3:36" ht="15.75" x14ac:dyDescent="0.25">
      <c r="C32" s="1"/>
      <c r="D32" s="1">
        <v>5.3</v>
      </c>
      <c r="E32" s="46">
        <f>IF(Chart!$A$30=3,(Calc!K32),(IF(Chart!$A$31=2,((Chart!$B$9*(Chart!$B$10+0.2))/(LN(((Chart!$B$8^2)-(0.9*Chart!$B$7)^2)/((Chart!$B$8^2)-(Chart!$B$7^2)))))*LN((D32^2)/((D32^2)-(Chart!$B$7^2))),(60*Chart!$C$13*LN((D32^2)/((D32^2)-(Chart!$B$7^2)))))))</f>
        <v>95.485848610411239</v>
      </c>
      <c r="F32" s="51">
        <f>IF(Chart!$A$30=3,(Calc!L32),(IF(Chart!$A$31=2,((Chart!$B$9*(Chart!$B$10+0.2))/(LN(((Chart!$B$8^2)-(0.9*Chart!$B$7)^2)/((Chart!$B$8^2)-(Chart!$B$7^2)))))*LN(((D32^2)-(Chart!$B$16)^2)/((D32^2)-(Chart!$B$7^2))),(60*Chart!$C$13*LN(((D32^2)-(Chart!$B$16)^2)/((D32^2)-(Chart!$B$7^2)))))))</f>
        <v>23.712858272497364</v>
      </c>
      <c r="J32" s="1"/>
      <c r="K32" s="52">
        <f>((2.5*(Chart!$C$4))/(LN(((36)-(0.9*Chart!$B$7)^2)/((36)-(Chart!$B$7^2)))))*LN((Calc!D32^2)/((Calc!D32^2)-(Chart!$B$7^2)))</f>
        <v>50.095915116834092</v>
      </c>
      <c r="L32" s="52">
        <f>((2.5*(Chart!$C$4))/(LN(((36)-(0.9*Chart!$B$7)^2)/((36)-(Chart!$B$7^2)))))*LN(((Calc!D32^2)-(Chart!$B$16)^2)/((Calc!D32^2)-(Chart!$B$7^2)))</f>
        <v>12.440768474953066</v>
      </c>
      <c r="P32" s="54">
        <f>IF($P$3=TRUE,'Motor '!M30,NA())</f>
        <v>0</v>
      </c>
      <c r="Q32" s="54">
        <f>IF($P$3=TRUE,'Motor '!N30,NA())</f>
        <v>0</v>
      </c>
      <c r="R32" s="54">
        <f>IF($S$3=TRUE,'Motor '!O30,NA())</f>
        <v>0</v>
      </c>
      <c r="S32" s="54">
        <f>IF($S$3=TRUE,'Motor '!P30,NA())</f>
        <v>0</v>
      </c>
      <c r="T32" s="54">
        <f>IF($U$3=TRUE,'Motor '!Q30,NA())</f>
        <v>0</v>
      </c>
      <c r="U32" s="54">
        <f>IF($U$3=TRUE,'Motor '!R30,NA())</f>
        <v>0</v>
      </c>
      <c r="V32" s="54">
        <f>IF($W$3=TRUE,'Motor '!S30,NA())</f>
        <v>0</v>
      </c>
      <c r="W32" s="54">
        <f>IF($W$3=TRUE,'Motor '!T30,NA())</f>
        <v>0</v>
      </c>
      <c r="Z32">
        <f>Chart!Q29</f>
        <v>5</v>
      </c>
      <c r="AA32" s="55">
        <f>IF($AA$3=TRUE,Chart!R29,NA())</f>
        <v>107.61417760516113</v>
      </c>
      <c r="AB32" s="56">
        <f>IF($AB$3=TRUE,Chart!S29,NA())</f>
        <v>26.78662845505578</v>
      </c>
      <c r="AC32" s="56">
        <f>IF(AC$3=TRUE,Chart!T29,NA())</f>
        <v>11.214028800000001</v>
      </c>
      <c r="AD32" s="56">
        <f>IF(AD$3=TRUE,Chart!U29,NA())</f>
        <v>9.3450240000000004</v>
      </c>
      <c r="AG32" s="6">
        <f>IF(AG$3=TRUE,'Motor '!V30,NA())</f>
        <v>0</v>
      </c>
      <c r="AH32" s="59">
        <f>IF(AG$3=TRUE,'Motor '!W30,NA())</f>
        <v>0</v>
      </c>
      <c r="AI32" s="60">
        <f>IF(AI$3=TRUE,'Motor '!X30,NA())</f>
        <v>0</v>
      </c>
      <c r="AJ32" s="61">
        <f>IF(AI$3=TRUE,'Motor '!Y30,NA())</f>
        <v>0</v>
      </c>
    </row>
    <row r="33" spans="3:36" ht="15.75" x14ac:dyDescent="0.25">
      <c r="C33" s="1"/>
      <c r="D33" s="1">
        <v>5.7</v>
      </c>
      <c r="E33" s="46">
        <f>IF(Chart!$A$30=3,(Calc!K33),(IF(Chart!$A$31=2,((Chart!$B$9*(Chart!$B$10+0.2))/(LN(((Chart!$B$8^2)-(0.9*Chart!$B$7)^2)/((Chart!$B$8^2)-(Chart!$B$7^2)))))*LN((D33^2)/((D33^2)-(Chart!$B$7^2))),(60*Chart!$C$13*LN((D33^2)/((D33^2)-(Chart!$B$7^2)))))))</f>
        <v>82.28179959915127</v>
      </c>
      <c r="F33" s="51">
        <f>IF(Chart!$A$30=3,(Calc!L33),(IF(Chart!$A$31=2,((Chart!$B$9*(Chart!$B$10+0.2))/(LN(((Chart!$B$8^2)-(0.9*Chart!$B$7)^2)/((Chart!$B$8^2)-(Chart!$B$7^2)))))*LN(((D33^2)-(Chart!$B$16)^2)/((D33^2)-(Chart!$B$7^2))),(60*Chart!$C$13*LN(((D33^2)-(Chart!$B$16)^2)/((D33^2)-(Chart!$B$7^2)))))))</f>
        <v>20.382416754361671</v>
      </c>
      <c r="J33" s="1"/>
      <c r="K33" s="52">
        <f>((2.5*(Chart!$C$4))/(LN(((36)-(0.9*Chart!$B$7)^2)/((36)-(Chart!$B$7^2)))))*LN((Calc!D33^2)/((Calc!D33^2)-(Chart!$B$7^2)))</f>
        <v>43.168512490237191</v>
      </c>
      <c r="L33" s="52">
        <f>((2.5*(Chart!$C$4))/(LN(((36)-(0.9*Chart!$B$7)^2)/((36)-(Chart!$B$7^2)))))*LN(((Calc!D33^2)-(Chart!$B$16)^2)/((Calc!D33^2)-(Chart!$B$7^2)))</f>
        <v>10.693477980894302</v>
      </c>
      <c r="P33" s="54">
        <f>IF($P$3=TRUE,'Motor '!M31,NA())</f>
        <v>0</v>
      </c>
      <c r="Q33" s="54">
        <f>IF($P$3=TRUE,'Motor '!N31,NA())</f>
        <v>0</v>
      </c>
      <c r="R33" s="54">
        <f>IF($S$3=TRUE,'Motor '!O31,NA())</f>
        <v>0</v>
      </c>
      <c r="S33" s="54">
        <f>IF($S$3=TRUE,'Motor '!P31,NA())</f>
        <v>0</v>
      </c>
      <c r="T33" s="54">
        <f>IF($U$3=TRUE,'Motor '!Q31,NA())</f>
        <v>0</v>
      </c>
      <c r="U33" s="54">
        <f>IF($U$3=TRUE,'Motor '!R31,NA())</f>
        <v>0</v>
      </c>
      <c r="V33" s="54">
        <f>IF($W$3=TRUE,'Motor '!S31,NA())</f>
        <v>0</v>
      </c>
      <c r="W33" s="54">
        <f>IF($W$3=TRUE,'Motor '!T31,NA())</f>
        <v>0</v>
      </c>
      <c r="Z33">
        <f>Chart!Q30</f>
        <v>5.0999999999999996</v>
      </c>
      <c r="AA33" s="55">
        <f>IF($AA$3=TRUE,Chart!R30,NA())</f>
        <v>103.32439286245474</v>
      </c>
      <c r="AB33" s="56">
        <f>IF($AB$3=TRUE,Chart!S30,NA())</f>
        <v>25.697830411809999</v>
      </c>
      <c r="AC33" s="56">
        <f>IF(AC$3=TRUE,Chart!T30,NA())</f>
        <v>10.77857439446367</v>
      </c>
      <c r="AD33" s="56">
        <f>IF(AD$3=TRUE,Chart!U30,NA())</f>
        <v>8.9821453287197244</v>
      </c>
      <c r="AG33" s="6">
        <f>IF(AG$3=TRUE,'Motor '!V31,NA())</f>
        <v>0</v>
      </c>
      <c r="AH33" s="59">
        <f>IF(AG$3=TRUE,'Motor '!W31,NA())</f>
        <v>0</v>
      </c>
      <c r="AI33" s="60">
        <f>IF(AI$3=TRUE,'Motor '!X31,NA())</f>
        <v>0</v>
      </c>
      <c r="AJ33" s="61">
        <f>IF(AI$3=TRUE,'Motor '!Y31,NA())</f>
        <v>0</v>
      </c>
    </row>
    <row r="34" spans="3:36" ht="15.75" x14ac:dyDescent="0.25">
      <c r="C34" s="1"/>
      <c r="D34" s="1">
        <v>5.9</v>
      </c>
      <c r="E34" s="46">
        <f>IF(Chart!$A$30=3,(Calc!K34),(IF(Chart!$A$31=2,((Chart!$B$9*(Chart!$B$10+0.2))/(LN(((Chart!$B$8^2)-(0.9*Chart!$B$7)^2)/((Chart!$B$8^2)-(Chart!$B$7^2)))))*LN((D34^2)/((D34^2)-(Chart!$B$7^2))),(60*Chart!$C$13*LN((D34^2)/((D34^2)-(Chart!$B$7^2)))))))</f>
        <v>76.690284566188382</v>
      </c>
      <c r="F34" s="51">
        <f>IF(Chart!$A$30=3,(Calc!L34),(IF(Chart!$A$31=2,((Chart!$B$9*(Chart!$B$10+0.2))/(LN(((Chart!$B$8^2)-(0.9*Chart!$B$7)^2)/((Chart!$B$8^2)-(Chart!$B$7^2)))))*LN(((D34^2)-(Chart!$B$16)^2)/((D34^2)-(Chart!$B$7^2))),(60*Chart!$C$13*LN(((D34^2)-(Chart!$B$16)^2)/((D34^2)-(Chart!$B$7^2)))))))</f>
        <v>18.977076061153547</v>
      </c>
      <c r="J34" s="1"/>
      <c r="K34" s="52">
        <f>((2.5*(Chart!$C$4))/(LN(((36)-(0.9*Chart!$B$7)^2)/((36)-(Chart!$B$7^2)))))*LN((Calc!D34^2)/((Calc!D34^2)-(Chart!$B$7^2)))</f>
        <v>40.234967189627397</v>
      </c>
      <c r="L34" s="52">
        <f>((2.5*(Chart!$C$4))/(LN(((36)-(0.9*Chart!$B$7)^2)/((36)-(Chart!$B$7^2)))))*LN(((Calc!D34^2)-(Chart!$B$16)^2)/((Calc!D34^2)-(Chart!$B$7^2)))</f>
        <v>9.9561768090271361</v>
      </c>
      <c r="P34" s="54">
        <f>IF($P$3=TRUE,'Motor '!M32,NA())</f>
        <v>0</v>
      </c>
      <c r="Q34" s="54">
        <f>IF($P$3=TRUE,'Motor '!N32,NA())</f>
        <v>0</v>
      </c>
      <c r="R34" s="54">
        <f>IF($S$3=TRUE,'Motor '!O32,NA())</f>
        <v>0</v>
      </c>
      <c r="S34" s="54">
        <f>IF($S$3=TRUE,'Motor '!P32,NA())</f>
        <v>0</v>
      </c>
      <c r="T34" s="54">
        <f>IF($U$3=TRUE,'Motor '!Q32,NA())</f>
        <v>0</v>
      </c>
      <c r="U34" s="54">
        <f>IF($U$3=TRUE,'Motor '!R32,NA())</f>
        <v>0</v>
      </c>
      <c r="V34" s="54">
        <f>IF($W$3=TRUE,'Motor '!S32,NA())</f>
        <v>0</v>
      </c>
      <c r="W34" s="54">
        <f>IF($W$3=TRUE,'Motor '!T32,NA())</f>
        <v>0</v>
      </c>
      <c r="Z34">
        <f>Chart!Q31</f>
        <v>5.3</v>
      </c>
      <c r="AA34" s="55">
        <f>IF($AA$3=TRUE,Chart!R31,NA())</f>
        <v>95.485848610411239</v>
      </c>
      <c r="AB34" s="56">
        <f>IF($AB$3=TRUE,Chart!S31,NA())</f>
        <v>23.712858272497364</v>
      </c>
      <c r="AC34" s="56">
        <f>IF(AC$3=TRUE,Chart!T31,NA())</f>
        <v>9.9804457102171593</v>
      </c>
      <c r="AD34" s="56">
        <f>IF(AD$3=TRUE,Chart!U31,NA())</f>
        <v>8.3170380918476337</v>
      </c>
      <c r="AG34" s="6">
        <f>IF(AG$3=TRUE,'Motor '!V32,NA())</f>
        <v>0</v>
      </c>
      <c r="AH34" s="59">
        <f>IF(AG$3=TRUE,'Motor '!W32,NA())</f>
        <v>0</v>
      </c>
      <c r="AI34" s="60">
        <f>IF(AI$3=TRUE,'Motor '!X32,NA())</f>
        <v>0</v>
      </c>
      <c r="AJ34" s="61">
        <f>IF(AI$3=TRUE,'Motor '!Y32,NA())</f>
        <v>0</v>
      </c>
    </row>
    <row r="35" spans="3:36" ht="15.75" x14ac:dyDescent="0.25">
      <c r="C35" s="1"/>
      <c r="D35" s="1">
        <v>6</v>
      </c>
      <c r="E35" s="46">
        <f>IF(Chart!$A$30=3,(Calc!K35),(IF(Chart!$A$31=2,((Chart!$B$9*(Chart!$B$10+0.2))/(LN(((Chart!$B$8^2)-(0.9*Chart!$B$7)^2)/((Chart!$B$8^2)-(Chart!$B$7^2)))))*LN((D35^2)/((D35^2)-(Chart!$B$7^2))),(60*Chart!$C$13*LN((D35^2)/((D35^2)-(Chart!$B$7^2)))))))</f>
        <v>74.107196065587786</v>
      </c>
      <c r="F35" s="51">
        <f>IF(Chart!$A$30=3,(Calc!L35),(IF(Chart!$A$31=2,((Chart!$B$9*(Chart!$B$10+0.2))/(LN(((Chart!$B$8^2)-(0.9*Chart!$B$7)^2)/((Chart!$B$8^2)-(Chart!$B$7^2)))))*LN(((D35^2)-(Chart!$B$16)^2)/((D35^2)-(Chart!$B$7^2))),(60*Chart!$C$13*LN(((D35^2)-(Chart!$B$16)^2)/((D35^2)-(Chart!$B$7^2)))))))</f>
        <v>18.328859671528875</v>
      </c>
      <c r="J35" s="1"/>
      <c r="K35" s="52">
        <f>((2.5*(Chart!$C$4))/(LN(((36)-(0.9*Chart!$B$7)^2)/((36)-(Chart!$B$7^2)))))*LN((Calc!D35^2)/((Calc!D35^2)-(Chart!$B$7^2)))</f>
        <v>38.879769700695526</v>
      </c>
      <c r="L35" s="52">
        <f>((2.5*(Chart!$C$4))/(LN(((36)-(0.9*Chart!$B$7)^2)/((36)-(Chart!$B$7^2)))))*LN(((Calc!D35^2)-(Chart!$B$16)^2)/((Calc!D35^2)-(Chart!$B$7^2)))</f>
        <v>9.6160950722614054</v>
      </c>
      <c r="P35" s="54">
        <f>IF($P$3=TRUE,'Motor '!M33,NA())</f>
        <v>0</v>
      </c>
      <c r="Q35" s="54">
        <f>IF($P$3=TRUE,'Motor '!N33,NA())</f>
        <v>0</v>
      </c>
      <c r="R35" s="54">
        <f>IF($S$3=TRUE,'Motor '!O33,NA())</f>
        <v>0</v>
      </c>
      <c r="S35" s="54">
        <f>IF($S$3=TRUE,'Motor '!P33,NA())</f>
        <v>0</v>
      </c>
      <c r="T35" s="54">
        <f>IF($U$3=TRUE,'Motor '!Q33,NA())</f>
        <v>0</v>
      </c>
      <c r="U35" s="54">
        <f>IF($U$3=TRUE,'Motor '!R33,NA())</f>
        <v>0</v>
      </c>
      <c r="V35" s="54">
        <f>IF($W$3=TRUE,'Motor '!S33,NA())</f>
        <v>0</v>
      </c>
      <c r="W35" s="54">
        <f>IF($W$3=TRUE,'Motor '!T33,NA())</f>
        <v>0</v>
      </c>
      <c r="Z35">
        <f>Chart!Q32</f>
        <v>5.7</v>
      </c>
      <c r="AA35" s="55">
        <f>IF($AA$3=TRUE,Chart!R32,NA())</f>
        <v>82.28179959915127</v>
      </c>
      <c r="AB35" s="56">
        <f>IF($AB$3=TRUE,Chart!S32,NA())</f>
        <v>20.382416754361671</v>
      </c>
      <c r="AC35" s="56">
        <f>IF(AC$3=TRUE,Chart!T32,NA())</f>
        <v>8.6288310249307489</v>
      </c>
      <c r="AD35" s="56">
        <f>IF(AD$3=TRUE,Chart!U32,NA())</f>
        <v>7.1906925207756238</v>
      </c>
      <c r="AG35" s="6">
        <f>IF(AG$3=TRUE,'Motor '!V33,NA())</f>
        <v>0</v>
      </c>
      <c r="AH35" s="59">
        <f>IF(AG$3=TRUE,'Motor '!W33,NA())</f>
        <v>0</v>
      </c>
      <c r="AI35" s="60">
        <f>IF(AI$3=TRUE,'Motor '!X33,NA())</f>
        <v>0</v>
      </c>
      <c r="AJ35" s="61">
        <f>IF(AI$3=TRUE,'Motor '!Y33,NA())</f>
        <v>0</v>
      </c>
    </row>
    <row r="36" spans="3:36" ht="15.75" x14ac:dyDescent="0.25">
      <c r="C36" s="1"/>
      <c r="D36" s="1">
        <v>6.1</v>
      </c>
      <c r="E36" s="46">
        <f>IF(Chart!$A$30=3,(Calc!K36),(IF(Chart!$A$31=2,((Chart!$B$9*(Chart!$B$10+0.2))/(LN(((Chart!$B$8^2)-(0.9*Chart!$B$7)^2)/((Chart!$B$8^2)-(Chart!$B$7^2)))))*LN((D36^2)/((D36^2)-(Chart!$B$7^2))),(60*Chart!$C$13*LN((D36^2)/((D36^2)-(Chart!$B$7^2)))))))</f>
        <v>71.653223884470449</v>
      </c>
      <c r="F36" s="51">
        <f>IF(Chart!$A$30=3,(Calc!L36),(IF(Chart!$A$31=2,((Chart!$B$9*(Chart!$B$10+0.2))/(LN(((Chart!$B$8^2)-(0.9*Chart!$B$7)^2)/((Chart!$B$8^2)-(Chart!$B$7^2)))))*LN(((D36^2)-(Chart!$B$16)^2)/((D36^2)-(Chart!$B$7^2))),(60*Chart!$C$13*LN(((D36^2)-(Chart!$B$16)^2)/((D36^2)-(Chart!$B$7^2)))))))</f>
        <v>17.713631094127521</v>
      </c>
      <c r="J36" s="1"/>
      <c r="K36" s="52">
        <f>((2.5*(Chart!$C$4))/(LN(((36)-(0.9*Chart!$B$7)^2)/((36)-(Chart!$B$7^2)))))*LN((Calc!D36^2)/((Calc!D36^2)-(Chart!$B$7^2)))</f>
        <v>37.5923120944286</v>
      </c>
      <c r="L36" s="52">
        <f>((2.5*(Chart!$C$4))/(LN(((36)-(0.9*Chart!$B$7)^2)/((36)-(Chart!$B$7^2)))))*LN(((Calc!D36^2)-(Chart!$B$16)^2)/((Calc!D36^2)-(Chart!$B$7^2)))</f>
        <v>9.2933201371325556</v>
      </c>
      <c r="P36" s="54">
        <f>IF($P$3=TRUE,'Motor '!M34,NA())</f>
        <v>0</v>
      </c>
      <c r="Q36" s="54">
        <f>IF($P$3=TRUE,'Motor '!N34,NA())</f>
        <v>0</v>
      </c>
      <c r="R36" s="54">
        <f>IF($S$3=TRUE,'Motor '!O34,NA())</f>
        <v>0</v>
      </c>
      <c r="S36" s="54">
        <f>IF($S$3=TRUE,'Motor '!P34,NA())</f>
        <v>0</v>
      </c>
      <c r="T36" s="54">
        <f>IF($U$3=TRUE,'Motor '!Q34,NA())</f>
        <v>0</v>
      </c>
      <c r="U36" s="54">
        <f>IF($U$3=TRUE,'Motor '!R34,NA())</f>
        <v>0</v>
      </c>
      <c r="V36" s="54">
        <f>IF($W$3=TRUE,'Motor '!S34,NA())</f>
        <v>0</v>
      </c>
      <c r="W36" s="54">
        <f>IF($W$3=TRUE,'Motor '!T34,NA())</f>
        <v>0</v>
      </c>
      <c r="Z36">
        <f>Chart!Q33</f>
        <v>5.9</v>
      </c>
      <c r="AA36" s="55">
        <f>IF($AA$3=TRUE,Chart!R33,NA())</f>
        <v>76.690284566188382</v>
      </c>
      <c r="AB36" s="56">
        <f>IF($AB$3=TRUE,Chart!S33,NA())</f>
        <v>18.977076061153547</v>
      </c>
      <c r="AC36" s="56">
        <f>IF(AC$3=TRUE,Chart!T33,NA())</f>
        <v>8.0537408790577416</v>
      </c>
      <c r="AD36" s="56">
        <f>IF(AD$3=TRUE,Chart!U33,NA())</f>
        <v>6.7114507325481183</v>
      </c>
      <c r="AG36" s="6">
        <f>IF(AG$3=TRUE,'Motor '!V34,NA())</f>
        <v>0</v>
      </c>
      <c r="AH36" s="59">
        <f>IF(AG$3=TRUE,'Motor '!W34,NA())</f>
        <v>0</v>
      </c>
      <c r="AI36" s="60">
        <f>IF(AI$3=TRUE,'Motor '!X34,NA())</f>
        <v>0</v>
      </c>
      <c r="AJ36" s="61">
        <f>IF(AI$3=TRUE,'Motor '!Y34,NA())</f>
        <v>0</v>
      </c>
    </row>
    <row r="37" spans="3:36" ht="15.75" x14ac:dyDescent="0.25">
      <c r="C37" s="1"/>
      <c r="D37" s="1">
        <v>6.3</v>
      </c>
      <c r="E37" s="46">
        <f>IF(Chart!$A$30=3,(Calc!K37),(IF(Chart!$A$31=2,((Chart!$B$9*(Chart!$B$10+0.2))/(LN(((Chart!$B$8^2)-(0.9*Chart!$B$7)^2)/((Chart!$B$8^2)-(Chart!$B$7^2)))))*LN((D37^2)/((D37^2)-(Chart!$B$7^2))),(60*Chart!$C$13*LN((D37^2)/((D37^2)-(Chart!$B$7^2)))))))</f>
        <v>67.099269061164733</v>
      </c>
      <c r="F37" s="51">
        <f>IF(Chart!$A$30=3,(Calc!L37),(IF(Chart!$A$31=2,((Chart!$B$9*(Chart!$B$10+0.2))/(LN(((Chart!$B$8^2)-(0.9*Chart!$B$7)^2)/((Chart!$B$8^2)-(Chart!$B$7^2)))))*LN(((D37^2)-(Chart!$B$16)^2)/((D37^2)-(Chart!$B$7^2))),(60*Chart!$C$13*LN(((D37^2)-(Chart!$B$16)^2)/((D37^2)-(Chart!$B$7^2)))))))</f>
        <v>16.573434857711192</v>
      </c>
      <c r="J37" s="1"/>
      <c r="K37" s="52">
        <f>((2.5*(Chart!$C$4))/(LN(((36)-(0.9*Chart!$B$7)^2)/((36)-(Chart!$B$7^2)))))*LN((Calc!D37^2)/((Calc!D37^2)-(Chart!$B$7^2)))</f>
        <v>35.20311476734588</v>
      </c>
      <c r="L37" s="52">
        <f>((2.5*(Chart!$C$4))/(LN(((36)-(0.9*Chart!$B$7)^2)/((36)-(Chart!$B$7^2)))))*LN(((Calc!D37^2)-(Chart!$B$16)^2)/((Calc!D37^2)-(Chart!$B$7^2)))</f>
        <v>8.6951249625879345</v>
      </c>
      <c r="P37" s="54">
        <f>IF($P$3=TRUE,'Motor '!M35,NA())</f>
        <v>0</v>
      </c>
      <c r="Q37" s="54">
        <f>IF($P$3=TRUE,'Motor '!N35,NA())</f>
        <v>0</v>
      </c>
      <c r="R37" s="54">
        <f>IF($S$3=TRUE,'Motor '!O35,NA())</f>
        <v>0</v>
      </c>
      <c r="S37" s="54">
        <f>IF($S$3=TRUE,'Motor '!P35,NA())</f>
        <v>0</v>
      </c>
      <c r="T37" s="54">
        <f>IF($U$3=TRUE,'Motor '!Q35,NA())</f>
        <v>0</v>
      </c>
      <c r="U37" s="54">
        <f>IF($U$3=TRUE,'Motor '!R35,NA())</f>
        <v>0</v>
      </c>
      <c r="V37" s="54">
        <f>IF($W$3=TRUE,'Motor '!S35,NA())</f>
        <v>0</v>
      </c>
      <c r="W37" s="54">
        <f>IF($W$3=TRUE,'Motor '!T35,NA())</f>
        <v>0</v>
      </c>
      <c r="Z37">
        <f>Chart!Q34</f>
        <v>6</v>
      </c>
      <c r="AA37" s="55">
        <f>IF($AA$3=TRUE,Chart!R34,NA())</f>
        <v>74.107196065587786</v>
      </c>
      <c r="AB37" s="56">
        <f>IF($AB$3=TRUE,Chart!S34,NA())</f>
        <v>18.328859671528875</v>
      </c>
      <c r="AC37" s="56">
        <f>IF(AC$3=TRUE,Chart!T34,NA())</f>
        <v>7.7875200000000007</v>
      </c>
      <c r="AD37" s="56">
        <f>IF(AD$3=TRUE,Chart!U34,NA())</f>
        <v>6.4896000000000003</v>
      </c>
      <c r="AG37" s="6">
        <f>IF(AG$3=TRUE,'Motor '!V35,NA())</f>
        <v>0</v>
      </c>
      <c r="AH37" s="59">
        <f>IF(AG$3=TRUE,'Motor '!W35,NA())</f>
        <v>0</v>
      </c>
      <c r="AI37" s="60">
        <f>IF(AI$3=TRUE,'Motor '!X35,NA())</f>
        <v>0</v>
      </c>
      <c r="AJ37" s="61">
        <f>IF(AI$3=TRUE,'Motor '!Y35,NA())</f>
        <v>0</v>
      </c>
    </row>
    <row r="38" spans="3:36" ht="15.75" x14ac:dyDescent="0.25">
      <c r="C38" s="1"/>
      <c r="D38" s="1">
        <v>6.5</v>
      </c>
      <c r="E38" s="46">
        <f>IF(Chart!$A$30=3,(Calc!K38),(IF(Chart!$A$31=2,((Chart!$B$9*(Chart!$B$10+0.2))/(LN(((Chart!$B$8^2)-(0.9*Chart!$B$7)^2)/((Chart!$B$8^2)-(Chart!$B$7^2)))))*LN((D38^2)/((D38^2)-(Chart!$B$7^2))),(60*Chart!$C$13*LN((D38^2)/((D38^2)-(Chart!$B$7^2)))))))</f>
        <v>62.968247212509944</v>
      </c>
      <c r="F38" s="51">
        <f>IF(Chart!$A$30=3,(Calc!L38),(IF(Chart!$A$31=2,((Chart!$B$9*(Chart!$B$10+0.2))/(LN(((Chart!$B$8^2)-(0.9*Chart!$B$7)^2)/((Chart!$B$8^2)-(Chart!$B$7^2)))))*LN(((D38^2)-(Chart!$B$16)^2)/((D38^2)-(Chart!$B$7^2))),(60*Chart!$C$13*LN(((D38^2)-(Chart!$B$16)^2)/((D38^2)-(Chart!$B$7^2)))))))</f>
        <v>15.540829987973909</v>
      </c>
      <c r="J38" s="1"/>
      <c r="K38" s="52">
        <f>((2.5*(Chart!$C$4))/(LN(((36)-(0.9*Chart!$B$7)^2)/((36)-(Chart!$B$7^2)))))*LN((Calc!D38^2)/((Calc!D38^2)-(Chart!$B$7^2)))</f>
        <v>33.035805968317902</v>
      </c>
      <c r="L38" s="52">
        <f>((2.5*(Chart!$C$4))/(LN(((36)-(0.9*Chart!$B$7)^2)/((36)-(Chart!$B$7^2)))))*LN(((Calc!D38^2)-(Chart!$B$16)^2)/((Calc!D38^2)-(Chart!$B$7^2)))</f>
        <v>8.153376769987716</v>
      </c>
      <c r="P38" s="54">
        <f>IF($P$3=TRUE,'Motor '!M36,NA())</f>
        <v>0</v>
      </c>
      <c r="Q38" s="54">
        <f>IF($P$3=TRUE,'Motor '!N36,NA())</f>
        <v>0</v>
      </c>
      <c r="R38" s="54">
        <f>IF($S$3=TRUE,'Motor '!O36,NA())</f>
        <v>0</v>
      </c>
      <c r="S38" s="54">
        <f>IF($S$3=TRUE,'Motor '!P36,NA())</f>
        <v>0</v>
      </c>
      <c r="T38" s="54">
        <f>IF($U$3=TRUE,'Motor '!Q36,NA())</f>
        <v>0</v>
      </c>
      <c r="U38" s="54">
        <f>IF($U$3=TRUE,'Motor '!R36,NA())</f>
        <v>0</v>
      </c>
      <c r="V38" s="54">
        <f>IF($W$3=TRUE,'Motor '!S36,NA())</f>
        <v>0</v>
      </c>
      <c r="W38" s="54">
        <f>IF($W$3=TRUE,'Motor '!T36,NA())</f>
        <v>0</v>
      </c>
      <c r="Z38">
        <f>Chart!Q35</f>
        <v>6.1</v>
      </c>
      <c r="AA38" s="55">
        <f>IF($AA$3=TRUE,Chart!R35,NA())</f>
        <v>71.653223884470449</v>
      </c>
      <c r="AB38" s="56">
        <f>IF($AB$3=TRUE,Chart!S35,NA())</f>
        <v>17.713631094127521</v>
      </c>
      <c r="AC38" s="56">
        <f>IF(AC$3=TRUE,Chart!T35,NA())</f>
        <v>7.5342843321687738</v>
      </c>
      <c r="AD38" s="56">
        <f>IF(AD$3=TRUE,Chart!U35,NA())</f>
        <v>6.2785702768073115</v>
      </c>
      <c r="AG38" s="6">
        <f>IF(AG$3=TRUE,'Motor '!V36,NA())</f>
        <v>0</v>
      </c>
      <c r="AH38" s="59">
        <f>IF(AG$3=TRUE,'Motor '!W36,NA())</f>
        <v>0</v>
      </c>
      <c r="AI38" s="60">
        <f>IF(AI$3=TRUE,'Motor '!X36,NA())</f>
        <v>0</v>
      </c>
      <c r="AJ38" s="61">
        <f>IF(AI$3=TRUE,'Motor '!Y36,NA())</f>
        <v>0</v>
      </c>
    </row>
    <row r="39" spans="3:36" ht="15.75" x14ac:dyDescent="0.25">
      <c r="C39" s="1"/>
      <c r="D39" s="1">
        <v>6.7</v>
      </c>
      <c r="E39" s="46">
        <f>IF(Chart!$A$30=3,(Calc!K39),(IF(Chart!$A$31=2,((Chart!$B$9*(Chart!$B$10+0.2))/(LN(((Chart!$B$8^2)-(0.9*Chart!$B$7)^2)/((Chart!$B$8^2)-(Chart!$B$7^2)))))*LN((D39^2)/((D39^2)-(Chart!$B$7^2))),(60*Chart!$C$13*LN((D39^2)/((D39^2)-(Chart!$B$7^2)))))))</f>
        <v>59.209114617537395</v>
      </c>
      <c r="F39" s="51">
        <f>IF(Chart!$A$30=3,(Calc!L39),(IF(Chart!$A$31=2,((Chart!$B$9*(Chart!$B$10+0.2))/(LN(((Chart!$B$8^2)-(0.9*Chart!$B$7)^2)/((Chart!$B$8^2)-(Chart!$B$7^2)))))*LN(((D39^2)-(Chart!$B$16)^2)/((D39^2)-(Chart!$B$7^2))),(60*Chart!$C$13*LN(((D39^2)-(Chart!$B$16)^2)/((D39^2)-(Chart!$B$7^2)))))))</f>
        <v>14.602587412015284</v>
      </c>
      <c r="J39" s="1"/>
      <c r="K39" s="52">
        <f>((2.5*(Chart!$C$4))/(LN(((36)-(0.9*Chart!$B$7)^2)/((36)-(Chart!$B$7^2)))))*LN((Calc!D39^2)/((Calc!D39^2)-(Chart!$B$7^2)))</f>
        <v>31.063606002236895</v>
      </c>
      <c r="L39" s="52">
        <f>((2.5*(Chart!$C$4))/(LN(((36)-(0.9*Chart!$B$7)^2)/((36)-(Chart!$B$7^2)))))*LN(((Calc!D39^2)-(Chart!$B$16)^2)/((Calc!D39^2)-(Chart!$B$7^2)))</f>
        <v>7.6611350281145825</v>
      </c>
      <c r="P39" s="54">
        <f>IF($P$3=TRUE,'Motor '!M37,NA())</f>
        <v>0</v>
      </c>
      <c r="Q39" s="54">
        <f>IF($P$3=TRUE,'Motor '!N37,NA())</f>
        <v>0</v>
      </c>
      <c r="R39" s="54">
        <f>IF($S$3=TRUE,'Motor '!O37,NA())</f>
        <v>0</v>
      </c>
      <c r="S39" s="54">
        <f>IF($S$3=TRUE,'Motor '!P37,NA())</f>
        <v>0</v>
      </c>
      <c r="T39" s="54">
        <f>IF($U$3=TRUE,'Motor '!Q37,NA())</f>
        <v>0</v>
      </c>
      <c r="U39" s="54">
        <f>IF($U$3=TRUE,'Motor '!R37,NA())</f>
        <v>0</v>
      </c>
      <c r="V39" s="54">
        <f>IF($W$3=TRUE,'Motor '!S37,NA())</f>
        <v>0</v>
      </c>
      <c r="W39" s="54">
        <f>IF($W$3=TRUE,'Motor '!T37,NA())</f>
        <v>0</v>
      </c>
      <c r="Z39">
        <f>Chart!Q36</f>
        <v>6.3</v>
      </c>
      <c r="AA39" s="55">
        <f>IF($AA$3=TRUE,Chart!R36,NA())</f>
        <v>67.099269061164733</v>
      </c>
      <c r="AB39" s="56">
        <f>IF($AB$3=TRUE,Chart!S36,NA())</f>
        <v>16.573434857711192</v>
      </c>
      <c r="AC39" s="56">
        <f>IF(AC$3=TRUE,Chart!T36,NA())</f>
        <v>7.0635102040816333</v>
      </c>
      <c r="AD39" s="56">
        <f>IF(AD$3=TRUE,Chart!U36,NA())</f>
        <v>5.8862585034013613</v>
      </c>
      <c r="AG39" s="6">
        <f>IF(AG$3=TRUE,'Motor '!V37,NA())</f>
        <v>0</v>
      </c>
      <c r="AH39" s="59">
        <f>IF(AG$3=TRUE,'Motor '!W37,NA())</f>
        <v>0</v>
      </c>
      <c r="AI39" s="60">
        <f>IF(AI$3=TRUE,'Motor '!X37,NA())</f>
        <v>0</v>
      </c>
      <c r="AJ39" s="61">
        <f>IF(AI$3=TRUE,'Motor '!Y37,NA())</f>
        <v>0</v>
      </c>
    </row>
    <row r="40" spans="3:36" ht="15.75" x14ac:dyDescent="0.25">
      <c r="C40" s="1"/>
      <c r="D40" s="1">
        <v>6.9</v>
      </c>
      <c r="E40" s="46">
        <f>IF(Chart!$A$30=3,(Calc!K40),(IF(Chart!$A$31=2,((Chart!$B$9*(Chart!$B$10+0.2))/(LN(((Chart!$B$8^2)-(0.9*Chart!$B$7)^2)/((Chart!$B$8^2)-(Chart!$B$7^2)))))*LN((D40^2)/((D40^2)-(Chart!$B$7^2))),(60*Chart!$C$13*LN((D40^2)/((D40^2)-(Chart!$B$7^2)))))))</f>
        <v>55.77833639405852</v>
      </c>
      <c r="F40" s="51">
        <f>IF(Chart!$A$30=3,(Calc!L40),(IF(Chart!$A$31=2,((Chart!$B$9*(Chart!$B$10+0.2))/(LN(((Chart!$B$8^2)-(0.9*Chart!$B$7)^2)/((Chart!$B$8^2)-(Chart!$B$7^2)))))*LN(((D40^2)-(Chart!$B$16)^2)/((D40^2)-(Chart!$B$7^2))),(60*Chart!$C$13*LN(((D40^2)-(Chart!$B$16)^2)/((D40^2)-(Chart!$B$7^2)))))))</f>
        <v>13.747465006938716</v>
      </c>
      <c r="J40" s="1"/>
      <c r="K40" s="52">
        <f>((2.5*(Chart!$C$4))/(LN(((36)-(0.9*Chart!$B$7)^2)/((36)-(Chart!$B$7^2)))))*LN((Calc!D40^2)/((Calc!D40^2)-(Chart!$B$7^2)))</f>
        <v>29.263674628433922</v>
      </c>
      <c r="L40" s="52">
        <f>((2.5*(Chart!$C$4))/(LN(((36)-(0.9*Chart!$B$7)^2)/((36)-(Chart!$B$7^2)))))*LN(((Calc!D40^2)-(Chart!$B$16)^2)/((Calc!D40^2)-(Chart!$B$7^2)))</f>
        <v>7.2125016437687908</v>
      </c>
      <c r="P40" s="54">
        <f>IF($P$3=TRUE,'Motor '!M38,NA())</f>
        <v>0</v>
      </c>
      <c r="Q40" s="54">
        <f>IF($P$3=TRUE,'Motor '!N38,NA())</f>
        <v>0</v>
      </c>
      <c r="R40" s="54">
        <f>IF($S$3=TRUE,'Motor '!O38,NA())</f>
        <v>0</v>
      </c>
      <c r="S40" s="54">
        <f>IF($S$3=TRUE,'Motor '!P38,NA())</f>
        <v>0</v>
      </c>
      <c r="T40" s="54">
        <f>IF($U$3=TRUE,'Motor '!Q38,NA())</f>
        <v>0</v>
      </c>
      <c r="U40" s="54">
        <f>IF($U$3=TRUE,'Motor '!R38,NA())</f>
        <v>0</v>
      </c>
      <c r="V40" s="54">
        <f>IF($W$3=TRUE,'Motor '!S38,NA())</f>
        <v>0</v>
      </c>
      <c r="W40" s="54">
        <f>IF($W$3=TRUE,'Motor '!T38,NA())</f>
        <v>0</v>
      </c>
      <c r="Z40">
        <f>Chart!Q37</f>
        <v>6.5</v>
      </c>
      <c r="AA40" s="55">
        <f>IF($AA$3=TRUE,Chart!R37,NA())</f>
        <v>62.968247212509944</v>
      </c>
      <c r="AB40" s="56">
        <f>IF($AB$3=TRUE,Chart!S37,NA())</f>
        <v>15.540829987973909</v>
      </c>
      <c r="AC40" s="56">
        <f>IF(AC$3=TRUE,Chart!T37,NA())</f>
        <v>6.6355200000000005</v>
      </c>
      <c r="AD40" s="56">
        <f>IF(AD$3=TRUE,Chart!U37,NA())</f>
        <v>5.5296000000000003</v>
      </c>
      <c r="AG40" s="6">
        <f>IF(AG$3=TRUE,'Motor '!V38,NA())</f>
        <v>0</v>
      </c>
      <c r="AH40" s="59">
        <f>IF(AG$3=TRUE,'Motor '!W38,NA())</f>
        <v>0</v>
      </c>
      <c r="AI40" s="60">
        <f>IF(AI$3=TRUE,'Motor '!X38,NA())</f>
        <v>0</v>
      </c>
      <c r="AJ40" s="61">
        <f>IF(AI$3=TRUE,'Motor '!Y38,NA())</f>
        <v>0</v>
      </c>
    </row>
    <row r="41" spans="3:36" ht="15.75" x14ac:dyDescent="0.25">
      <c r="C41" s="1"/>
      <c r="D41" s="1">
        <v>7</v>
      </c>
      <c r="E41" s="46">
        <f>IF(Chart!$A$30=3,(Calc!K41),(IF(Chart!$A$31=2,((Chart!$B$9*(Chart!$B$10+0.2))/(LN(((Chart!$B$8^2)-(0.9*Chart!$B$7)^2)/((Chart!$B$8^2)-(Chart!$B$7^2)))))*LN((D41^2)/((D41^2)-(Chart!$B$7^2))),(60*Chart!$C$13*LN((D41^2)/((D41^2)-(Chart!$B$7^2)))))))</f>
        <v>54.174205035898595</v>
      </c>
      <c r="F41" s="51">
        <f>IF(Chart!$A$30=3,(Calc!L41),(IF(Chart!$A$31=2,((Chart!$B$9*(Chart!$B$10+0.2))/(LN(((Chart!$B$8^2)-(0.9*Chart!$B$7)^2)/((Chart!$B$8^2)-(Chart!$B$7^2)))))*LN(((D41^2)-(Chart!$B$16)^2)/((D41^2)-(Chart!$B$7^2))),(60*Chart!$C$13*LN(((D41^2)-(Chart!$B$16)^2)/((D41^2)-(Chart!$B$7^2)))))))</f>
        <v>13.348016374481638</v>
      </c>
      <c r="J41" s="1"/>
      <c r="K41" s="52">
        <f>((2.5*(Chart!$C$4))/(LN(((36)-(0.9*Chart!$B$7)^2)/((36)-(Chart!$B$7^2)))))*LN((Calc!D41^2)/((Calc!D41^2)-(Chart!$B$7^2)))</f>
        <v>28.422079465128544</v>
      </c>
      <c r="L41" s="52">
        <f>((2.5*(Chart!$C$4))/(LN(((36)-(0.9*Chart!$B$7)^2)/((36)-(Chart!$B$7^2)))))*LN(((Calc!D41^2)-(Chart!$B$16)^2)/((Calc!D41^2)-(Chart!$B$7^2)))</f>
        <v>7.0029339949881795</v>
      </c>
      <c r="P41" s="54">
        <f>IF($P$3=TRUE,'Motor '!M39,NA())</f>
        <v>0</v>
      </c>
      <c r="Q41" s="54">
        <f>IF($P$3=TRUE,'Motor '!N39,NA())</f>
        <v>0</v>
      </c>
      <c r="R41" s="54">
        <f>IF($S$3=TRUE,'Motor '!O39,NA())</f>
        <v>0</v>
      </c>
      <c r="S41" s="54">
        <f>IF($S$3=TRUE,'Motor '!P39,NA())</f>
        <v>0</v>
      </c>
      <c r="T41" s="54">
        <f>IF($U$3=TRUE,'Motor '!Q39,NA())</f>
        <v>0</v>
      </c>
      <c r="U41" s="54">
        <f>IF($U$3=TRUE,'Motor '!R39,NA())</f>
        <v>0</v>
      </c>
      <c r="V41" s="54">
        <f>IF($W$3=TRUE,'Motor '!S39,NA())</f>
        <v>0</v>
      </c>
      <c r="W41" s="54">
        <f>IF($W$3=TRUE,'Motor '!T39,NA())</f>
        <v>0</v>
      </c>
      <c r="Z41">
        <f>Chart!Q38</f>
        <v>6.7</v>
      </c>
      <c r="AA41" s="55">
        <f>IF($AA$3=TRUE,Chart!R38,NA())</f>
        <v>59.209114617537395</v>
      </c>
      <c r="AB41" s="56">
        <f>IF($AB$3=TRUE,Chart!S38,NA())</f>
        <v>14.602587412015284</v>
      </c>
      <c r="AC41" s="56">
        <f>IF(AC$3=TRUE,Chart!T38,NA())</f>
        <v>6.2452822454889736</v>
      </c>
      <c r="AD41" s="56">
        <f>IF(AD$3=TRUE,Chart!U38,NA())</f>
        <v>5.2044018712408109</v>
      </c>
      <c r="AG41" s="6">
        <f>IF(AG$3=TRUE,'Motor '!V39,NA())</f>
        <v>0</v>
      </c>
      <c r="AH41" s="59">
        <f>IF(AG$3=TRUE,'Motor '!W39,NA())</f>
        <v>0</v>
      </c>
      <c r="AI41" s="60">
        <f>IF(AI$3=TRUE,'Motor '!X39,NA())</f>
        <v>0</v>
      </c>
      <c r="AJ41" s="61">
        <f>IF(AI$3=TRUE,'Motor '!Y39,NA())</f>
        <v>0</v>
      </c>
    </row>
    <row r="42" spans="3:36" x14ac:dyDescent="0.25">
      <c r="C42" s="1"/>
      <c r="D42" s="1">
        <v>7.1</v>
      </c>
      <c r="E42" s="46">
        <f>IF(Chart!$A$30=3,(Calc!K42),(IF(Chart!$A$31=2,((Chart!$B$9*(Chart!$B$10+0.2))/(LN(((Chart!$B$8^2)-(0.9*Chart!$B$7)^2)/((Chart!$B$8^2)-(Chart!$B$7^2)))))*LN((D42^2)/((D42^2)-(Chart!$B$7^2))),(60*Chart!$C$13*LN((D42^2)/((D42^2)-(Chart!$B$7^2)))))))</f>
        <v>52.638593417014668</v>
      </c>
      <c r="F42" s="51">
        <f>IF(Chart!$A$30=3,(Calc!L42),(IF(Chart!$A$31=2,((Chart!$B$9*(Chart!$B$10+0.2))/(LN(((Chart!$B$8^2)-(0.9*Chart!$B$7)^2)/((Chart!$B$8^2)-(Chart!$B$7^2)))))*LN(((D42^2)-(Chart!$B$16)^2)/((D42^2)-(Chart!$B$7^2))),(60*Chart!$C$13*LN(((D42^2)-(Chart!$B$16)^2)/((D42^2)-(Chart!$B$7^2)))))))</f>
        <v>12.965857647990578</v>
      </c>
      <c r="J42" s="1"/>
      <c r="K42" s="52">
        <f>((2.5*(Chart!$C$4))/(LN(((36)-(0.9*Chart!$B$7)^2)/((36)-(Chart!$B$7^2)))))*LN((Calc!D42^2)/((Calc!D42^2)-(Chart!$B$7^2)))</f>
        <v>27.616432655349389</v>
      </c>
      <c r="L42" s="52">
        <f>((2.5*(Chart!$C$4))/(LN(((36)-(0.9*Chart!$B$7)^2)/((36)-(Chart!$B$7^2)))))*LN(((Calc!D42^2)-(Chart!$B$16)^2)/((Calc!D42^2)-(Chart!$B$7^2)))</f>
        <v>6.8024373622194352</v>
      </c>
      <c r="Z42">
        <f>Chart!Q39</f>
        <v>6.9</v>
      </c>
      <c r="AA42" s="55">
        <f>IF($AA$3=TRUE,Chart!R39,NA())</f>
        <v>55.77833639405852</v>
      </c>
      <c r="AB42" s="56">
        <f>IF($AB$3=TRUE,Chart!S39,NA())</f>
        <v>13.747465006938716</v>
      </c>
      <c r="AC42" s="56">
        <f>IF(AC$3=TRUE,Chart!T39,NA())</f>
        <v>5.8884839319470696</v>
      </c>
      <c r="AD42" s="56">
        <f>IF(AD$3=TRUE,Chart!U39,NA())</f>
        <v>4.9070699432892244</v>
      </c>
      <c r="AG42" s="57"/>
      <c r="AH42" s="57"/>
      <c r="AI42" s="57"/>
      <c r="AJ42" s="57"/>
    </row>
    <row r="43" spans="3:36" x14ac:dyDescent="0.25">
      <c r="C43" s="1"/>
      <c r="D43" s="1">
        <v>7.3</v>
      </c>
      <c r="E43" s="46">
        <f>IF(Chart!$A$30=3,(Calc!K43),(IF(Chart!$A$31=2,((Chart!$B$9*(Chart!$B$10+0.2))/(LN(((Chart!$B$8^2)-(0.9*Chart!$B$7)^2)/((Chart!$B$8^2)-(Chart!$B$7^2)))))*LN((D43^2)/((D43^2)-(Chart!$B$7^2))),(60*Chart!$C$13*LN((D43^2)/((D43^2)-(Chart!$B$7^2)))))))</f>
        <v>49.757742779940166</v>
      </c>
      <c r="F43" s="51">
        <f>IF(Chart!$A$30=3,(Calc!L43),(IF(Chart!$A$31=2,((Chart!$B$9*(Chart!$B$10+0.2))/(LN(((Chart!$B$8^2)-(0.9*Chart!$B$7)^2)/((Chart!$B$8^2)-(Chart!$B$7^2)))))*LN(((D43^2)-(Chart!$B$16)^2)/((D43^2)-(Chart!$B$7^2))),(60*Chart!$C$13*LN(((D43^2)-(Chart!$B$16)^2)/((D43^2)-(Chart!$B$7^2)))))))</f>
        <v>12.249517524809727</v>
      </c>
      <c r="J43" s="1"/>
      <c r="K43" s="52">
        <f>((2.5*(Chart!$C$4))/(LN(((36)-(0.9*Chart!$B$7)^2)/((36)-(Chart!$B$7^2)))))*LN((Calc!D43^2)/((Calc!D43^2)-(Chart!$B$7^2)))</f>
        <v>26.105016554645371</v>
      </c>
      <c r="L43" s="52">
        <f>((2.5*(Chart!$C$4))/(LN(((36)-(0.9*Chart!$B$7)^2)/((36)-(Chart!$B$7^2)))))*LN(((Calc!D43^2)-(Chart!$B$16)^2)/((Calc!D43^2)-(Chart!$B$7^2)))</f>
        <v>6.4266150332786669</v>
      </c>
      <c r="Z43">
        <f>Chart!Q40</f>
        <v>7</v>
      </c>
      <c r="AA43" s="55">
        <f>IF($AA$3=TRUE,Chart!R40,NA())</f>
        <v>54.174205035898595</v>
      </c>
      <c r="AB43" s="56">
        <f>IF($AB$3=TRUE,Chart!S40,NA())</f>
        <v>13.348016374481638</v>
      </c>
      <c r="AC43" s="56">
        <f>IF(AC$3=TRUE,Chart!T40,NA())</f>
        <v>5.7214432653061227</v>
      </c>
      <c r="AD43" s="56">
        <f>IF(AD$3=TRUE,Chart!U40,NA())</f>
        <v>4.7678693877551028</v>
      </c>
    </row>
    <row r="44" spans="3:36" x14ac:dyDescent="0.25">
      <c r="C44" s="1"/>
      <c r="D44" s="1">
        <v>7.5</v>
      </c>
      <c r="E44" s="46">
        <f>IF(Chart!$A$30=3,(Calc!K44),(IF(Chart!$A$31=2,((Chart!$B$9*(Chart!$B$10+0.2))/(LN(((Chart!$B$8^2)-(0.9*Chart!$B$7)^2)/((Chart!$B$8^2)-(Chart!$B$7^2)))))*LN((D44^2)/((D44^2)-(Chart!$B$7^2))),(60*Chart!$C$13*LN((D44^2)/((D44^2)-(Chart!$B$7^2)))))))</f>
        <v>47.107976327559754</v>
      </c>
      <c r="F44" s="51">
        <f>IF(Chart!$A$30=3,(Calc!L44),(IF(Chart!$A$31=2,((Chart!$B$9*(Chart!$B$10+0.2))/(LN(((Chart!$B$8^2)-(0.9*Chart!$B$7)^2)/((Chart!$B$8^2)-(Chart!$B$7^2)))))*LN(((D44^2)-(Chart!$B$16)^2)/((D44^2)-(Chart!$B$7^2))),(60*Chart!$C$13*LN(((D44^2)-(Chart!$B$16)^2)/((D44^2)-(Chart!$B$7^2)))))))</f>
        <v>11.591328967958225</v>
      </c>
      <c r="J44" s="1"/>
      <c r="K44" s="52">
        <f>((2.5*(Chart!$C$4))/(LN(((36)-(0.9*Chart!$B$7)^2)/((36)-(Chart!$B$7^2)))))*LN((Calc!D44^2)/((Calc!D44^2)-(Chart!$B$7^2)))</f>
        <v>24.714836991813165</v>
      </c>
      <c r="L44" s="52">
        <f>((2.5*(Chart!$C$4))/(LN(((36)-(0.9*Chart!$B$7)^2)/((36)-(Chart!$B$7^2)))))*LN(((Calc!D44^2)-(Chart!$B$16)^2)/((Calc!D44^2)-(Chart!$B$7^2)))</f>
        <v>6.0813014757751391</v>
      </c>
      <c r="Z44">
        <f>Chart!Q41</f>
        <v>7.1</v>
      </c>
      <c r="AA44" s="55">
        <f>IF($AA$3=TRUE,Chart!R41,NA())</f>
        <v>52.638593417014668</v>
      </c>
      <c r="AB44" s="56">
        <f>IF($AB$3=TRUE,Chart!S41,NA())</f>
        <v>12.965857647990578</v>
      </c>
      <c r="AC44" s="56">
        <f>IF(AC$3=TRUE,Chart!T41,NA())</f>
        <v>5.5614108311842898</v>
      </c>
      <c r="AD44" s="56">
        <f>IF(AD$3=TRUE,Chart!U41,NA())</f>
        <v>4.6345090259869082</v>
      </c>
    </row>
    <row r="45" spans="3:36" x14ac:dyDescent="0.25">
      <c r="C45" s="1"/>
      <c r="D45" s="1">
        <v>7.7</v>
      </c>
      <c r="E45" s="46">
        <f>IF(Chart!$A$30=3,(Calc!K45),(IF(Chart!$A$31=2,((Chart!$B$9*(Chart!$B$10+0.2))/(LN(((Chart!$B$8^2)-(0.9*Chart!$B$7)^2)/((Chart!$B$8^2)-(Chart!$B$7^2)))))*LN((D45^2)/((D45^2)-(Chart!$B$7^2))),(60*Chart!$C$13*LN((D45^2)/((D45^2)-(Chart!$B$7^2)))))))</f>
        <v>44.66513512350943</v>
      </c>
      <c r="F45" s="51">
        <f>IF(Chart!$A$30=3,(Calc!L45),(IF(Chart!$A$31=2,((Chart!$B$9*(Chart!$B$10+0.2))/(LN(((Chart!$B$8^2)-(0.9*Chart!$B$7)^2)/((Chart!$B$8^2)-(Chart!$B$7^2)))))*LN(((D45^2)-(Chart!$B$16)^2)/((D45^2)-(Chart!$B$7^2))),(60*Chart!$C$13*LN(((D45^2)-(Chart!$B$16)^2)/((D45^2)-(Chart!$B$7^2)))))))</f>
        <v>10.985125913110204</v>
      </c>
      <c r="J45" s="1"/>
      <c r="K45" s="52">
        <f>((2.5*(Chart!$C$4))/(LN(((36)-(0.9*Chart!$B$7)^2)/((36)-(Chart!$B$7^2)))))*LN((Calc!D45^2)/((Calc!D45^2)-(Chart!$B$7^2)))</f>
        <v>23.433219166942447</v>
      </c>
      <c r="L45" s="52">
        <f>((2.5*(Chart!$C$4))/(LN(((36)-(0.9*Chart!$B$7)^2)/((36)-(Chart!$B$7^2)))))*LN(((Calc!D45^2)-(Chart!$B$16)^2)/((Calc!D45^2)-(Chart!$B$7^2)))</f>
        <v>5.7632617115464448</v>
      </c>
      <c r="Z45">
        <f>Chart!Q42</f>
        <v>7.3</v>
      </c>
      <c r="AA45" s="55">
        <f>IF($AA$3=TRUE,Chart!R42,NA())</f>
        <v>49.757742779940166</v>
      </c>
      <c r="AB45" s="56">
        <f>IF($AB$3=TRUE,Chart!S42,NA())</f>
        <v>12.249517524809727</v>
      </c>
      <c r="AC45" s="56">
        <f>IF(AC$3=TRUE,Chart!T42,NA())</f>
        <v>5.2608504409832992</v>
      </c>
      <c r="AD45" s="56">
        <f>IF(AD$3=TRUE,Chart!U42,NA())</f>
        <v>4.38404203415275</v>
      </c>
    </row>
    <row r="46" spans="3:36" x14ac:dyDescent="0.25">
      <c r="C46" s="1"/>
      <c r="D46" s="1">
        <v>7.9</v>
      </c>
      <c r="E46" s="46">
        <f>IF(Chart!$A$30=3,(Calc!K46),(IF(Chart!$A$31=2,((Chart!$B$9*(Chart!$B$10+0.2))/(LN(((Chart!$B$8^2)-(0.9*Chart!$B$7)^2)/((Chart!$B$8^2)-(Chart!$B$7^2)))))*LN((D46^2)/((D46^2)-(Chart!$B$7^2))),(60*Chart!$C$13*LN((D46^2)/((D46^2)-(Chart!$B$7^2)))))))</f>
        <v>42.408147572363163</v>
      </c>
      <c r="F46" s="51">
        <f>IF(Chart!$A$30=3,(Calc!L46),(IF(Chart!$A$31=2,((Chart!$B$9*(Chart!$B$10+0.2))/(LN(((Chart!$B$8^2)-(0.9*Chart!$B$7)^2)/((Chart!$B$8^2)-(Chart!$B$7^2)))))*LN(((D46^2)-(Chart!$B$16)^2)/((D46^2)-(Chart!$B$7^2))),(60*Chart!$C$13*LN(((D46^2)-(Chart!$B$16)^2)/((D46^2)-(Chart!$B$7^2)))))))</f>
        <v>10.425542975168437</v>
      </c>
      <c r="J46" s="1"/>
      <c r="K46" s="52">
        <f>((2.5*(Chart!$C$4))/(LN(((36)-(0.9*Chart!$B$7)^2)/((36)-(Chart!$B$7^2)))))*LN((Calc!D46^2)/((Calc!D46^2)-(Chart!$B$7^2)))</f>
        <v>22.249108029769744</v>
      </c>
      <c r="L46" s="52">
        <f>((2.5*(Chart!$C$4))/(LN(((36)-(0.9*Chart!$B$7)^2)/((36)-(Chart!$B$7^2)))))*LN(((Calc!D46^2)-(Chart!$B$16)^2)/((Calc!D46^2)-(Chart!$B$7^2)))</f>
        <v>5.4696808326212842</v>
      </c>
      <c r="Z46">
        <f>Chart!Q43</f>
        <v>7.5</v>
      </c>
      <c r="AA46" s="55">
        <f>IF($AA$3=TRUE,Chart!R43,NA())</f>
        <v>47.107976327559754</v>
      </c>
      <c r="AB46" s="56">
        <f>IF($AB$3=TRUE,Chart!S43,NA())</f>
        <v>11.591328967958225</v>
      </c>
      <c r="AC46" s="56">
        <f>IF(AC$3=TRUE,Chart!T43,NA())</f>
        <v>4.9840128000000004</v>
      </c>
      <c r="AD46" s="56">
        <f>IF(AD$3=TRUE,Chart!U43,NA())</f>
        <v>4.1533440000000006</v>
      </c>
    </row>
    <row r="47" spans="3:36" x14ac:dyDescent="0.25">
      <c r="C47" s="1"/>
      <c r="D47" s="1">
        <v>8</v>
      </c>
      <c r="E47" s="46">
        <f>IF(Chart!$A$30=3,(Calc!K47),(IF(Chart!$A$31=2,((Chart!$B$9*(Chart!$B$10+0.2))/(LN(((Chart!$B$8^2)-(0.9*Chart!$B$7)^2)/((Chart!$B$8^2)-(Chart!$B$7^2)))))*LN((D47^2)/((D47^2)-(Chart!$B$7^2))),(60*Chart!$C$13*LN((D47^2)/((D47^2)-(Chart!$B$7^2)))))))</f>
        <v>41.343492560253807</v>
      </c>
      <c r="F47" s="51">
        <f>IF(Chart!$A$30=3,(Calc!L47),(IF(Chart!$A$31=2,((Chart!$B$9*(Chart!$B$10+0.2))/(LN(((Chart!$B$8^2)-(0.9*Chart!$B$7)^2)/((Chart!$B$8^2)-(Chart!$B$7^2)))))*LN(((D47^2)-(Chart!$B$16)^2)/((D47^2)-(Chart!$B$7^2))),(60*Chart!$C$13*LN(((D47^2)-(Chart!$B$16)^2)/((D47^2)-(Chart!$B$7^2)))))))</f>
        <v>10.161745763338203</v>
      </c>
      <c r="J47" s="1"/>
      <c r="K47" s="52">
        <f>((2.5*(Chart!$C$4))/(LN(((36)-(0.9*Chart!$B$7)^2)/((36)-(Chart!$B$7^2)))))*LN((Calc!D47^2)/((Calc!D47^2)-(Chart!$B$7^2)))</f>
        <v>21.690544976798908</v>
      </c>
      <c r="L47" s="52">
        <f>((2.5*(Chart!$C$4))/(LN(((36)-(0.9*Chart!$B$7)^2)/((36)-(Chart!$B$7^2)))))*LN(((Calc!D47^2)-(Chart!$B$16)^2)/((Calc!D47^2)-(Chart!$B$7^2)))</f>
        <v>5.3312816569924042</v>
      </c>
      <c r="P47" t="s">
        <v>36</v>
      </c>
      <c r="Z47">
        <f>Chart!Q44</f>
        <v>7.7</v>
      </c>
      <c r="AA47" s="55">
        <f>IF($AA$3=TRUE,Chart!R44,NA())</f>
        <v>44.66513512350943</v>
      </c>
      <c r="AB47" s="56">
        <f>IF($AB$3=TRUE,Chart!S44,NA())</f>
        <v>10.985125913110204</v>
      </c>
      <c r="AC47" s="56">
        <f>IF(AC$3=TRUE,Chart!T44,NA())</f>
        <v>4.7284655085174565</v>
      </c>
      <c r="AD47" s="56">
        <f>IF(AD$3=TRUE,Chart!U44,NA())</f>
        <v>3.9403879237645469</v>
      </c>
    </row>
    <row r="48" spans="3:36" x14ac:dyDescent="0.25">
      <c r="C48" s="1"/>
      <c r="D48" s="1"/>
      <c r="E48" s="1"/>
      <c r="F48" s="1"/>
      <c r="J48" s="1"/>
      <c r="K48" s="1"/>
      <c r="L48" s="1"/>
      <c r="Z48">
        <f>Chart!Q45</f>
        <v>7.9</v>
      </c>
      <c r="AA48" s="55">
        <f>IF($AA$3=TRUE,Chart!R45,NA())</f>
        <v>42.408147572363163</v>
      </c>
      <c r="AB48" s="56">
        <f>IF($AB$3=TRUE,Chart!S45,NA())</f>
        <v>10.425542975168437</v>
      </c>
      <c r="AC48" s="56">
        <f>IF(AC$3=TRUE,Chart!T45,NA())</f>
        <v>4.4920801153661269</v>
      </c>
      <c r="AD48" s="56">
        <f>IF(AD$3=TRUE,Chart!U45,NA())</f>
        <v>3.7434000961384393</v>
      </c>
    </row>
    <row r="49" spans="3:30" x14ac:dyDescent="0.25">
      <c r="C49" s="1"/>
      <c r="D49" s="1"/>
      <c r="E49" s="1"/>
      <c r="F49" s="1"/>
      <c r="G49" t="s">
        <v>53</v>
      </c>
      <c r="Q49" t="s">
        <v>39</v>
      </c>
      <c r="R49" s="55">
        <f>((Chart!$B$9*(Chart!$B$10+0.2))/(LN(((Chart!$B$8^2)-(0.9*Chart!$B$7)^2)/((Chart!$B$8^2)-(Chart!$B$7^2)))))/60</f>
        <v>18.023566889859477</v>
      </c>
      <c r="S49" t="s">
        <v>40</v>
      </c>
      <c r="Z49">
        <f>Chart!Q46</f>
        <v>8</v>
      </c>
      <c r="AA49" s="55">
        <f>IF($AA$3=TRUE,Chart!R46,NA())</f>
        <v>41.343492560253807</v>
      </c>
      <c r="AB49" s="56">
        <f>IF($AB$3=TRUE,Chart!S46,NA())</f>
        <v>10.161745763338203</v>
      </c>
      <c r="AC49" s="56">
        <f>IF(AC$3=TRUE,Chart!T46,NA())</f>
        <v>4.3804800000000004</v>
      </c>
      <c r="AD49" s="56">
        <f>IF(AD$3=TRUE,Chart!U46,NA())</f>
        <v>3.6504000000000003</v>
      </c>
    </row>
    <row r="50" spans="3:30" x14ac:dyDescent="0.25">
      <c r="C50" s="1"/>
      <c r="D50" s="1"/>
      <c r="E50" s="46" t="s">
        <v>41</v>
      </c>
      <c r="F50" s="51" t="s">
        <v>60</v>
      </c>
      <c r="G50" t="s">
        <v>52</v>
      </c>
      <c r="J50" s="1"/>
      <c r="K50" s="1" t="s">
        <v>37</v>
      </c>
      <c r="L50" s="1" t="s">
        <v>38</v>
      </c>
      <c r="Q50" t="s">
        <v>43</v>
      </c>
      <c r="R50" s="55">
        <f>(((2.5*(Chart!$C$4))/(LN(((36)-(0.9*Chart!$B$7)^2)/((36)-(Chart!$B$7^2))))))/60</f>
        <v>17.313195860054108</v>
      </c>
      <c r="S50" t="s">
        <v>40</v>
      </c>
      <c r="Z50" t="e">
        <f>Chart!#REF!</f>
        <v>#REF!</v>
      </c>
      <c r="AA50" s="55" t="e">
        <f>IF($AA$3=TRUE,Chart!#REF!,NA())</f>
        <v>#REF!</v>
      </c>
      <c r="AB50" s="56" t="e">
        <f>IF($AB$3=TRUE,Chart!#REF!,NA())</f>
        <v>#REF!</v>
      </c>
      <c r="AC50" s="56" t="e">
        <f>IF(AC$3=TRUE,Chart!#REF!,NA())</f>
        <v>#REF!</v>
      </c>
      <c r="AD50" s="56" t="e">
        <f>IF(AD$3=TRUE,Chart!#REF!,NA())</f>
        <v>#REF!</v>
      </c>
    </row>
    <row r="51" spans="3:30" x14ac:dyDescent="0.25">
      <c r="C51" s="1"/>
      <c r="D51" s="1"/>
      <c r="E51" s="51" t="s">
        <v>31</v>
      </c>
      <c r="F51" s="51" t="s">
        <v>31</v>
      </c>
      <c r="H51" t="s">
        <v>54</v>
      </c>
      <c r="J51" s="1" t="s">
        <v>42</v>
      </c>
      <c r="K51" s="1" t="s">
        <v>31</v>
      </c>
      <c r="L51" s="1" t="s">
        <v>31</v>
      </c>
      <c r="Z51" t="e">
        <f>Chart!#REF!</f>
        <v>#REF!</v>
      </c>
      <c r="AA51" s="55" t="e">
        <f>IF($AA$3=TRUE,Chart!#REF!,NA())</f>
        <v>#REF!</v>
      </c>
      <c r="AB51" s="56" t="e">
        <f>IF($AB$3=TRUE,Chart!#REF!,NA())</f>
        <v>#REF!</v>
      </c>
      <c r="AC51" s="56" t="e">
        <f>IF(AC$3=TRUE,Chart!#REF!,NA())</f>
        <v>#REF!</v>
      </c>
      <c r="AD51" s="56" t="e">
        <f>IF(AD$3=TRUE,Chart!#REF!,NA())</f>
        <v>#REF!</v>
      </c>
    </row>
    <row r="52" spans="3:30" x14ac:dyDescent="0.25">
      <c r="C52" s="1"/>
      <c r="D52" s="1">
        <v>2.5</v>
      </c>
      <c r="E52" s="51">
        <f>IF(Chart!$A$30=3,(Calc!K52),(IF(Chart!$A$30=1,((Chart!$B$10*Chart!$B$9*Chart!$B$8^2)/D52^2),(((Chart!$B$10+0.2)*Chart!$B$9*Chart!$B$8^2)/D52^2))))</f>
        <v>44.856115200000005</v>
      </c>
      <c r="F52" s="51">
        <f>IF(Chart!$A$30=3,(Calc!L52),(IF(Chart!$A$30=1,(IF(Chart!$B$16&lt;1,((Chart!$B$10*Chart!$B$9*Chart!$B$8^2)/D52^2),$G52)),(((Chart!$B$10+0.2)*Chart!$B$9*Chart!$B$8^2)-((Chart!$B$16^2))*0.2*Chart!$B$9*Chart!$B$8^2)/D52^2)))</f>
        <v>37.380096000000002</v>
      </c>
      <c r="G52" s="79">
        <f>(((Chart!$B$10+0.2)*Chart!$B$9*Chart!$B$8^2)-((Chart!$B$16^2))*0.2*Chart!$B$9*Chart!$B$8^2)/D52^2</f>
        <v>37.380096000000002</v>
      </c>
      <c r="H52" s="56">
        <f>IF(Chart!$A$30=3,(Calc!L52),(IF(Chart!$A$30=1,(IF(Chart!$B$16&lt;1,((Chart!$B$10*Chart!$B$9*Chart!$B$8^2)/D52^2),$G52)),(((Chart!$B$10+0.2)*Chart!$B$9*Chart!$B$8^2)-((Chart!$B$16^2))*0.2*Chart!$B$9*Chart!$B$8^2)/D52^2)))</f>
        <v>37.380096000000002</v>
      </c>
      <c r="J52" s="1">
        <v>2.5</v>
      </c>
      <c r="K52" s="46">
        <f>(90*Chart!$C$4)/Calc!D52^2</f>
        <v>43.2</v>
      </c>
      <c r="L52" s="46">
        <f>((90*Chart!$C$4)-((Chart!$B$16^2)*15*Chart!$C$4))/Calc!D52^2</f>
        <v>36</v>
      </c>
      <c r="Z52" t="e">
        <f>Chart!#REF!</f>
        <v>#REF!</v>
      </c>
      <c r="AA52" s="55" t="e">
        <f>IF($AA$3=TRUE,Chart!#REF!,NA())</f>
        <v>#REF!</v>
      </c>
      <c r="AB52" s="56" t="e">
        <f>IF($AB$3=TRUE,Chart!#REF!,NA())</f>
        <v>#REF!</v>
      </c>
      <c r="AC52" s="56" t="e">
        <f>IF(AC$3=TRUE,Chart!#REF!,NA())</f>
        <v>#REF!</v>
      </c>
      <c r="AD52" s="56" t="e">
        <f>IF(AD$3=TRUE,Chart!#REF!,NA())</f>
        <v>#REF!</v>
      </c>
    </row>
    <row r="53" spans="3:30" x14ac:dyDescent="0.25">
      <c r="C53" s="1"/>
      <c r="D53" s="1">
        <v>2.7</v>
      </c>
      <c r="E53" s="51">
        <f>IF(Chart!$A$30=3,(Calc!K53),(IF(Chart!$A$30=1,((Chart!$B$10*Chart!$B$9*Chart!$B$8^2)/D53^2),(((Chart!$B$10+0.2)*Chart!$B$9*Chart!$B$8^2)/D53^2))))</f>
        <v>38.456888888888891</v>
      </c>
      <c r="F53" s="51">
        <f>IF(Chart!$A$30=3,(Calc!L53),(IF(Chart!$A$30=1,(IF(Chart!$B$16&lt;1,((Chart!$B$10*Chart!$B$9*Chart!$B$8^2)/D53^2),$G53)),(((Chart!$B$10+0.2)*Chart!$B$9*Chart!$B$8^2)-((Chart!$B$16^2))*0.2*Chart!$B$9*Chart!$B$8^2)/D53^2)))</f>
        <v>32.047407407407405</v>
      </c>
      <c r="G53" s="79">
        <f>(((Chart!$B$10+0.2)*Chart!$B$9*Chart!$B$8^2)-((Chart!$B$16^2))*0.2*Chart!$B$9*Chart!$B$8^2)/D53^2</f>
        <v>32.047407407407405</v>
      </c>
      <c r="H53" s="56">
        <f>IF(Chart!$A$30=3,(Calc!L53),(IF(Chart!$A$30=1,(IF(Chart!$B$16&lt;1,((Chart!$B$10*Chart!$B$9*Chart!$B$8^2)/D53^2),$G53)),(((Chart!$B$10+0.2)*Chart!$B$9*Chart!$B$8^2)-((Chart!$B$16^2))*0.2*Chart!$B$9*Chart!$B$8^2)/D53^2)))</f>
        <v>32.047407407407405</v>
      </c>
      <c r="J53" s="1">
        <v>2.7</v>
      </c>
      <c r="K53" s="46">
        <f>(90*Chart!$C$4)/Calc!D53^2</f>
        <v>37.037037037037031</v>
      </c>
      <c r="L53" s="46">
        <f>((90*Chart!$C$4)-((Chart!$B$16^2)*15*Chart!$C$4))/Calc!D53^2</f>
        <v>30.864197530864192</v>
      </c>
      <c r="P53" s="141" t="s">
        <v>44</v>
      </c>
      <c r="Q53" s="141"/>
      <c r="R53" s="57">
        <f>IF(Chart!A30=3,R50,R49)</f>
        <v>18.023566889859477</v>
      </c>
      <c r="Z53" t="e">
        <f>Chart!#REF!</f>
        <v>#REF!</v>
      </c>
      <c r="AA53" s="55" t="e">
        <f>IF($AA$3=TRUE,Chart!#REF!,NA())</f>
        <v>#REF!</v>
      </c>
      <c r="AB53" s="56" t="e">
        <f>IF($AB$3=TRUE,Chart!#REF!,NA())</f>
        <v>#REF!</v>
      </c>
      <c r="AC53" s="56" t="e">
        <f>IF(AC$3=TRUE,Chart!#REF!,NA())</f>
        <v>#REF!</v>
      </c>
      <c r="AD53" s="56" t="e">
        <f>IF(AD$3=TRUE,Chart!#REF!,NA())</f>
        <v>#REF!</v>
      </c>
    </row>
    <row r="54" spans="3:30" x14ac:dyDescent="0.25">
      <c r="C54" s="1"/>
      <c r="D54" s="1">
        <v>2.9</v>
      </c>
      <c r="E54" s="51">
        <f>IF(Chart!$A$30=3,(Calc!K54),(IF(Chart!$A$30=1,((Chart!$B$10*Chart!$B$9*Chart!$B$8^2)/D54^2),(((Chart!$B$10+0.2)*Chart!$B$9*Chart!$B$8^2)/D54^2))))</f>
        <v>33.335400713436385</v>
      </c>
      <c r="F54" s="51">
        <f>IF(Chart!$A$30=3,(Calc!L54),(IF(Chart!$A$30=1,(IF(Chart!$B$16&lt;1,((Chart!$B$10*Chart!$B$9*Chart!$B$8^2)/D54^2),$G54)),(((Chart!$B$10+0.2)*Chart!$B$9*Chart!$B$8^2)-((Chart!$B$16^2))*0.2*Chart!$B$9*Chart!$B$8^2)/D54^2)))</f>
        <v>27.779500594530322</v>
      </c>
      <c r="G54" s="79">
        <f>(((Chart!$B$10+0.2)*Chart!$B$9*Chart!$B$8^2)-((Chart!$B$16^2))*0.2*Chart!$B$9*Chart!$B$8^2)/D54^2</f>
        <v>27.779500594530322</v>
      </c>
      <c r="H54" s="56">
        <f>IF(Chart!$A$30=3,(Calc!L54),(IF(Chart!$A$30=1,(IF(Chart!$B$16&lt;1,((Chart!$B$10*Chart!$B$9*Chart!$B$8^2)/D54^2),$G54)),(((Chart!$B$10+0.2)*Chart!$B$9*Chart!$B$8^2)-((Chart!$B$16^2))*0.2*Chart!$B$9*Chart!$B$8^2)/D54^2)))</f>
        <v>27.779500594530322</v>
      </c>
      <c r="J54" s="1">
        <v>2.9</v>
      </c>
      <c r="K54" s="46">
        <f>(90*Chart!$C$4)/Calc!D54^2</f>
        <v>32.104637336504162</v>
      </c>
      <c r="L54" s="46">
        <f>((90*Chart!$C$4)-((Chart!$B$16^2)*15*Chart!$C$4))/Calc!D54^2</f>
        <v>26.753864447086801</v>
      </c>
      <c r="R54" s="55">
        <f>R53</f>
        <v>18.023566889859477</v>
      </c>
      <c r="Z54">
        <f>Chart!Q51</f>
        <v>0</v>
      </c>
      <c r="AA54" s="55">
        <f>IF($AA$3=TRUE,Chart!R51,NA())</f>
        <v>0</v>
      </c>
      <c r="AB54" s="56">
        <f>IF($AB$3=TRUE,Chart!S51,NA())</f>
        <v>0</v>
      </c>
      <c r="AC54" s="56">
        <f>IF(AC$3=TRUE,Chart!T51,NA())</f>
        <v>0</v>
      </c>
      <c r="AD54" s="56">
        <f>IF(AD$3=TRUE,Chart!U51,NA())</f>
        <v>0</v>
      </c>
    </row>
    <row r="55" spans="3:30" x14ac:dyDescent="0.25">
      <c r="C55" s="1"/>
      <c r="D55" s="1">
        <v>3</v>
      </c>
      <c r="E55" s="51">
        <f>IF(Chart!$A$30=3,(Calc!K55),(IF(Chart!$A$30=1,((Chart!$B$10*Chart!$B$9*Chart!$B$8^2)/D55^2),(((Chart!$B$10+0.2)*Chart!$B$9*Chart!$B$8^2)/D55^2))))</f>
        <v>31.150080000000003</v>
      </c>
      <c r="F55" s="51">
        <f>IF(Chart!$A$30=3,(Calc!L55),(IF(Chart!$A$30=1,(IF(Chart!$B$16&lt;1,((Chart!$B$10*Chart!$B$9*Chart!$B$8^2)/D55^2),$G55)),(((Chart!$B$10+0.2)*Chart!$B$9*Chart!$B$8^2)-((Chart!$B$16^2))*0.2*Chart!$B$9*Chart!$B$8^2)/D55^2)))</f>
        <v>25.958400000000001</v>
      </c>
      <c r="G55" s="79">
        <f>(((Chart!$B$10+0.2)*Chart!$B$9*Chart!$B$8^2)-((Chart!$B$16^2))*0.2*Chart!$B$9*Chart!$B$8^2)/D55^2</f>
        <v>25.958400000000001</v>
      </c>
      <c r="H55" s="56">
        <f>IF(Chart!$A$30=3,(Calc!L55),(IF(Chart!$A$30=1,(IF(Chart!$B$16&lt;1,((Chart!$B$10*Chart!$B$9*Chart!$B$8^2)/D55^2),$G55)),(((Chart!$B$10+0.2)*Chart!$B$9*Chart!$B$8^2)-((Chart!$B$16^2))*0.2*Chart!$B$9*Chart!$B$8^2)/D55^2)))</f>
        <v>25.958400000000001</v>
      </c>
      <c r="J55" s="1">
        <v>3</v>
      </c>
      <c r="K55" s="46">
        <f>(90*Chart!$C$4)/Calc!D55^2</f>
        <v>30</v>
      </c>
      <c r="L55" s="46">
        <f>((90*Chart!$C$4)-((Chart!$B$16^2)*15*Chart!$C$4))/Calc!D55^2</f>
        <v>25</v>
      </c>
      <c r="P55" s="142" t="s">
        <v>45</v>
      </c>
      <c r="Q55" s="142"/>
      <c r="R55" s="58" t="str">
        <f>TEXT(R54,"0")</f>
        <v>18</v>
      </c>
      <c r="Z55">
        <f>Chart!Q52</f>
        <v>0</v>
      </c>
      <c r="AA55" s="55">
        <f>IF($AA$3=TRUE,Chart!R52,NA())</f>
        <v>0</v>
      </c>
      <c r="AB55" s="56">
        <f>IF($AB$3=TRUE,Chart!S52,NA())</f>
        <v>0</v>
      </c>
      <c r="AC55" s="56">
        <f>IF(AC$3=TRUE,Chart!T52,NA())</f>
        <v>0</v>
      </c>
      <c r="AD55" s="56">
        <f>IF(AD$3=TRUE,Chart!U52,NA())</f>
        <v>0</v>
      </c>
    </row>
    <row r="56" spans="3:30" x14ac:dyDescent="0.25">
      <c r="C56" s="1"/>
      <c r="D56" s="1">
        <v>3.1</v>
      </c>
      <c r="E56" s="51">
        <f>IF(Chart!$A$30=3,(Calc!K56),(IF(Chart!$A$30=1,((Chart!$B$10*Chart!$B$9*Chart!$B$8^2)/D56^2),(((Chart!$B$10+0.2)*Chart!$B$9*Chart!$B$8^2)/D56^2))))</f>
        <v>29.172811654526534</v>
      </c>
      <c r="F56" s="51">
        <f>IF(Chart!$A$30=3,(Calc!L56),(IF(Chart!$A$30=1,(IF(Chart!$B$16&lt;1,((Chart!$B$10*Chart!$B$9*Chart!$B$8^2)/D56^2),$G56)),(((Chart!$B$10+0.2)*Chart!$B$9*Chart!$B$8^2)-((Chart!$B$16^2))*0.2*Chart!$B$9*Chart!$B$8^2)/D56^2)))</f>
        <v>24.310676378772111</v>
      </c>
      <c r="G56" s="79">
        <f>(((Chart!$B$10+0.2)*Chart!$B$9*Chart!$B$8^2)-((Chart!$B$16^2))*0.2*Chart!$B$9*Chart!$B$8^2)/D56^2</f>
        <v>24.310676378772111</v>
      </c>
      <c r="H56" s="56">
        <f>IF(Chart!$A$30=3,(Calc!L56),(IF(Chart!$A$30=1,(IF(Chart!$B$16&lt;1,((Chart!$B$10*Chart!$B$9*Chart!$B$8^2)/D56^2),$G56)),(((Chart!$B$10+0.2)*Chart!$B$9*Chart!$B$8^2)-((Chart!$B$16^2))*0.2*Chart!$B$9*Chart!$B$8^2)/D56^2)))</f>
        <v>24.310676378772111</v>
      </c>
      <c r="J56" s="1">
        <v>3.1</v>
      </c>
      <c r="K56" s="46">
        <f>(90*Chart!$C$4)/Calc!D56^2</f>
        <v>28.095733610822055</v>
      </c>
      <c r="L56" s="46">
        <f>((90*Chart!$C$4)-((Chart!$B$16^2)*15*Chart!$C$4))/Calc!D56^2</f>
        <v>23.413111342351716</v>
      </c>
      <c r="Z56">
        <f>Chart!Q53</f>
        <v>0</v>
      </c>
      <c r="AA56" s="55">
        <f>IF($AA$3=TRUE,Chart!R53,NA())</f>
        <v>0</v>
      </c>
      <c r="AB56" s="56">
        <f>IF($AB$3=TRUE,Chart!S53,NA())</f>
        <v>0</v>
      </c>
      <c r="AC56" s="56">
        <f>IF(AC$3=TRUE,Chart!T53,NA())</f>
        <v>0</v>
      </c>
      <c r="AD56" s="56">
        <f>IF(AD$3=TRUE,Chart!U53,NA())</f>
        <v>0</v>
      </c>
    </row>
    <row r="57" spans="3:30" x14ac:dyDescent="0.25">
      <c r="C57" s="1"/>
      <c r="D57" s="1">
        <v>3.3</v>
      </c>
      <c r="E57" s="51">
        <f>IF(Chart!$A$30=3,(Calc!K57),(IF(Chart!$A$30=1,((Chart!$B$10*Chart!$B$9*Chart!$B$8^2)/D57^2),(((Chart!$B$10+0.2)*Chart!$B$9*Chart!$B$8^2)/D57^2))))</f>
        <v>25.743867768595045</v>
      </c>
      <c r="F57" s="51">
        <f>IF(Chart!$A$30=3,(Calc!L57),(IF(Chart!$A$30=1,(IF(Chart!$B$16&lt;1,((Chart!$B$10*Chart!$B$9*Chart!$B$8^2)/D57^2),$G57)),(((Chart!$B$10+0.2)*Chart!$B$9*Chart!$B$8^2)-((Chart!$B$16^2))*0.2*Chart!$B$9*Chart!$B$8^2)/D57^2)))</f>
        <v>21.453223140495872</v>
      </c>
      <c r="G57" s="79">
        <f>(((Chart!$B$10+0.2)*Chart!$B$9*Chart!$B$8^2)-((Chart!$B$16^2))*0.2*Chart!$B$9*Chart!$B$8^2)/D57^2</f>
        <v>21.453223140495872</v>
      </c>
      <c r="H57" s="56">
        <f>IF(Chart!$A$30=3,(Calc!L57),(IF(Chart!$A$30=1,(IF(Chart!$B$16&lt;1,((Chart!$B$10*Chart!$B$9*Chart!$B$8^2)/D57^2),$G57)),(((Chart!$B$10+0.2)*Chart!$B$9*Chart!$B$8^2)-((Chart!$B$16^2))*0.2*Chart!$B$9*Chart!$B$8^2)/D57^2)))</f>
        <v>21.453223140495872</v>
      </c>
      <c r="J57" s="1">
        <v>3.3</v>
      </c>
      <c r="K57" s="46">
        <f>(90*Chart!$C$4)/Calc!D57^2</f>
        <v>24.793388429752071</v>
      </c>
      <c r="L57" s="46">
        <f>((90*Chart!$C$4)-((Chart!$B$16^2)*15*Chart!$C$4))/Calc!D57^2</f>
        <v>20.66115702479339</v>
      </c>
    </row>
    <row r="58" spans="3:30" x14ac:dyDescent="0.25">
      <c r="C58" s="1"/>
      <c r="D58" s="1">
        <v>3.5</v>
      </c>
      <c r="E58" s="51">
        <f>IF(Chart!$A$30=3,(Calc!K58),(IF(Chart!$A$30=1,((Chart!$B$10*Chart!$B$9*Chart!$B$8^2)/D58^2),(((Chart!$B$10+0.2)*Chart!$B$9*Chart!$B$8^2)/D58^2))))</f>
        <v>22.885773061224491</v>
      </c>
      <c r="F58" s="51">
        <f>IF(Chart!$A$30=3,(Calc!L58),(IF(Chart!$A$30=1,(IF(Chart!$B$16&lt;1,((Chart!$B$10*Chart!$B$9*Chart!$B$8^2)/D58^2),$G58)),(((Chart!$B$10+0.2)*Chart!$B$9*Chart!$B$8^2)-((Chart!$B$16^2))*0.2*Chart!$B$9*Chart!$B$8^2)/D58^2)))</f>
        <v>19.071477551020411</v>
      </c>
      <c r="G58" s="79">
        <f>(((Chart!$B$10+0.2)*Chart!$B$9*Chart!$B$8^2)-((Chart!$B$16^2))*0.2*Chart!$B$9*Chart!$B$8^2)/D58^2</f>
        <v>19.071477551020411</v>
      </c>
      <c r="H58" s="56">
        <f>IF(Chart!$A$30=3,(Calc!L58),(IF(Chart!$A$30=1,(IF(Chart!$B$16&lt;1,((Chart!$B$10*Chart!$B$9*Chart!$B$8^2)/D58^2),$G58)),(((Chart!$B$10+0.2)*Chart!$B$9*Chart!$B$8^2)-((Chart!$B$16^2))*0.2*Chart!$B$9*Chart!$B$8^2)/D58^2)))</f>
        <v>19.071477551020411</v>
      </c>
      <c r="J58" s="1">
        <v>3.5</v>
      </c>
      <c r="K58" s="46">
        <f>(90*Chart!$C$4)/Calc!D58^2</f>
        <v>22.040816326530614</v>
      </c>
      <c r="L58" s="46">
        <f>((90*Chart!$C$4)-((Chart!$B$16^2)*15*Chart!$C$4))/Calc!D58^2</f>
        <v>18.367346938775512</v>
      </c>
    </row>
    <row r="59" spans="3:30" x14ac:dyDescent="0.25">
      <c r="C59" s="1"/>
      <c r="D59" s="1">
        <v>3.7</v>
      </c>
      <c r="E59" s="51">
        <f>IF(Chart!$A$30=3,(Calc!K59),(IF(Chart!$A$30=1,((Chart!$B$10*Chart!$B$9*Chart!$B$8^2)/D59^2),(((Chart!$B$10+0.2)*Chart!$B$9*Chart!$B$8^2)/D59^2))))</f>
        <v>20.478504017531044</v>
      </c>
      <c r="F59" s="51">
        <f>IF(Chart!$A$30=3,(Calc!L59),(IF(Chart!$A$30=1,(IF(Chart!$B$16&lt;1,((Chart!$B$10*Chart!$B$9*Chart!$B$8^2)/D59^2),$G59)),(((Chart!$B$10+0.2)*Chart!$B$9*Chart!$B$8^2)-((Chart!$B$16^2))*0.2*Chart!$B$9*Chart!$B$8^2)/D59^2)))</f>
        <v>17.065420014609202</v>
      </c>
      <c r="G59" s="79">
        <f>(((Chart!$B$10+0.2)*Chart!$B$9*Chart!$B$8^2)-((Chart!$B$16^2))*0.2*Chart!$B$9*Chart!$B$8^2)/D59^2</f>
        <v>17.065420014609202</v>
      </c>
      <c r="H59" s="56">
        <f>IF(Chart!$A$30=3,(Calc!L59),(IF(Chart!$A$30=1,(IF(Chart!$B$16&lt;1,((Chart!$B$10*Chart!$B$9*Chart!$B$8^2)/D59^2),$G59)),(((Chart!$B$10+0.2)*Chart!$B$9*Chart!$B$8^2)-((Chart!$B$16^2))*0.2*Chart!$B$9*Chart!$B$8^2)/D59^2)))</f>
        <v>17.065420014609202</v>
      </c>
      <c r="J59" s="1">
        <v>3.7</v>
      </c>
      <c r="K59" s="46">
        <f>(90*Chart!$C$4)/Calc!D59^2</f>
        <v>19.722425127830533</v>
      </c>
      <c r="L59" s="46">
        <f>((90*Chart!$C$4)-((Chart!$B$16^2)*15*Chart!$C$4))/Calc!D59^2</f>
        <v>16.435354273192111</v>
      </c>
    </row>
    <row r="60" spans="3:30" x14ac:dyDescent="0.25">
      <c r="C60" s="1"/>
      <c r="D60" s="1">
        <v>3.9</v>
      </c>
      <c r="E60" s="51">
        <f>IF(Chart!$A$30=3,(Calc!K60),(IF(Chart!$A$30=1,((Chart!$B$10*Chart!$B$9*Chart!$B$8^2)/D60^2),(((Chart!$B$10+0.2)*Chart!$B$9*Chart!$B$8^2)/D60^2))))</f>
        <v>18.432000000000002</v>
      </c>
      <c r="F60" s="51">
        <f>IF(Chart!$A$30=3,(Calc!L60),(IF(Chart!$A$30=1,(IF(Chart!$B$16&lt;1,((Chart!$B$10*Chart!$B$9*Chart!$B$8^2)/D60^2),$G60)),(((Chart!$B$10+0.2)*Chart!$B$9*Chart!$B$8^2)-((Chart!$B$16^2))*0.2*Chart!$B$9*Chart!$B$8^2)/D60^2)))</f>
        <v>15.360000000000003</v>
      </c>
      <c r="G60" s="79">
        <f>(((Chart!$B$10+0.2)*Chart!$B$9*Chart!$B$8^2)-((Chart!$B$16^2))*0.2*Chart!$B$9*Chart!$B$8^2)/D60^2</f>
        <v>15.360000000000003</v>
      </c>
      <c r="H60" s="56">
        <f>IF(Chart!$A$30=3,(Calc!L60),(IF(Chart!$A$30=1,(IF(Chart!$B$16&lt;1,((Chart!$B$10*Chart!$B$9*Chart!$B$8^2)/D60^2),$G60)),(((Chart!$B$10+0.2)*Chart!$B$9*Chart!$B$8^2)-((Chart!$B$16^2))*0.2*Chart!$B$9*Chart!$B$8^2)/D60^2)))</f>
        <v>15.360000000000003</v>
      </c>
      <c r="J60" s="1">
        <v>3.9</v>
      </c>
      <c r="K60" s="46">
        <f>(90*Chart!$C$4)/Calc!D60^2</f>
        <v>17.751479289940828</v>
      </c>
      <c r="L60" s="46">
        <f>((90*Chart!$C$4)-((Chart!$B$16^2)*15*Chart!$C$4))/Calc!D60^2</f>
        <v>14.792899408284024</v>
      </c>
    </row>
    <row r="61" spans="3:30" x14ac:dyDescent="0.25">
      <c r="C61" s="1"/>
      <c r="D61" s="1">
        <v>4</v>
      </c>
      <c r="E61" s="51">
        <f>IF(Chart!$A$30=3,(Calc!K61),(IF(Chart!$A$30=1,((Chart!$B$10*Chart!$B$9*Chart!$B$8^2)/D61^2),(((Chart!$B$10+0.2)*Chart!$B$9*Chart!$B$8^2)/D61^2))))</f>
        <v>17.521920000000001</v>
      </c>
      <c r="F61" s="51">
        <f>IF(Chart!$A$30=3,(Calc!L61),(IF(Chart!$A$30=1,(IF(Chart!$B$16&lt;1,((Chart!$B$10*Chart!$B$9*Chart!$B$8^2)/D61^2),$G61)),(((Chart!$B$10+0.2)*Chart!$B$9*Chart!$B$8^2)-((Chart!$B$16^2))*0.2*Chart!$B$9*Chart!$B$8^2)/D61^2)))</f>
        <v>14.601600000000001</v>
      </c>
      <c r="G61" s="79">
        <f>(((Chart!$B$10+0.2)*Chart!$B$9*Chart!$B$8^2)-((Chart!$B$16^2))*0.2*Chart!$B$9*Chart!$B$8^2)/D61^2</f>
        <v>14.601600000000001</v>
      </c>
      <c r="H61" s="56">
        <f>IF(Chart!$A$30=3,(Calc!L61),(IF(Chart!$A$30=1,(IF(Chart!$B$16&lt;1,((Chart!$B$10*Chart!$B$9*Chart!$B$8^2)/D61^2),$G61)),(((Chart!$B$10+0.2)*Chart!$B$9*Chart!$B$8^2)-((Chart!$B$16^2))*0.2*Chart!$B$9*Chart!$B$8^2)/D61^2)))</f>
        <v>14.601600000000001</v>
      </c>
      <c r="J61" s="1">
        <v>4</v>
      </c>
      <c r="K61" s="46">
        <f>(90*Chart!$C$4)/Calc!D61^2</f>
        <v>16.875</v>
      </c>
      <c r="L61" s="46">
        <f>((90*Chart!$C$4)-((Chart!$B$16^2)*15*Chart!$C$4))/Calc!D61^2</f>
        <v>14.0625</v>
      </c>
    </row>
    <row r="62" spans="3:30" x14ac:dyDescent="0.25">
      <c r="C62" s="1"/>
      <c r="D62" s="1">
        <v>4.0999999999999996</v>
      </c>
      <c r="E62" s="51">
        <f>IF(Chart!$A$30=3,(Calc!K62),(IF(Chart!$A$30=1,((Chart!$B$10*Chart!$B$9*Chart!$B$8^2)/D62^2),(((Chart!$B$10+0.2)*Chart!$B$9*Chart!$B$8^2)/D62^2))))</f>
        <v>16.677615704937541</v>
      </c>
      <c r="F62" s="51">
        <f>IF(Chart!$A$30=3,(Calc!L62),(IF(Chart!$A$30=1,(IF(Chart!$B$16&lt;1,((Chart!$B$10*Chart!$B$9*Chart!$B$8^2)/D62^2),$G62)),(((Chart!$B$10+0.2)*Chart!$B$9*Chart!$B$8^2)-((Chart!$B$16^2))*0.2*Chart!$B$9*Chart!$B$8^2)/D62^2)))</f>
        <v>13.89801308744795</v>
      </c>
      <c r="G62" s="79">
        <f>(((Chart!$B$10+0.2)*Chart!$B$9*Chart!$B$8^2)-((Chart!$B$16^2))*0.2*Chart!$B$9*Chart!$B$8^2)/D62^2</f>
        <v>13.89801308744795</v>
      </c>
      <c r="H62" s="56">
        <f>IF(Chart!$A$30=3,(Calc!L62),(IF(Chart!$A$30=1,(IF(Chart!$B$16&lt;1,((Chart!$B$10*Chart!$B$9*Chart!$B$8^2)/D62^2),$G62)),(((Chart!$B$10+0.2)*Chart!$B$9*Chart!$B$8^2)-((Chart!$B$16^2))*0.2*Chart!$B$9*Chart!$B$8^2)/D62^2)))</f>
        <v>13.89801308744795</v>
      </c>
      <c r="J62" s="1">
        <v>4.0999999999999996</v>
      </c>
      <c r="K62" s="46">
        <f>(90*Chart!$C$4)/Calc!D62^2</f>
        <v>16.061867935752531</v>
      </c>
      <c r="L62" s="46">
        <f>((90*Chart!$C$4)-((Chart!$B$16^2)*15*Chart!$C$4))/Calc!D62^2</f>
        <v>13.384889946460442</v>
      </c>
    </row>
    <row r="63" spans="3:30" x14ac:dyDescent="0.25">
      <c r="C63" s="1"/>
      <c r="D63" s="1">
        <v>4.3</v>
      </c>
      <c r="E63" s="51">
        <f>IF(Chart!$A$30=3,(Calc!K63),(IF(Chart!$A$30=1,((Chart!$B$10*Chart!$B$9*Chart!$B$8^2)/D63^2),(((Chart!$B$10+0.2)*Chart!$B$9*Chart!$B$8^2)/D63^2))))</f>
        <v>15.162288804759331</v>
      </c>
      <c r="F63" s="51">
        <f>IF(Chart!$A$30=3,(Calc!L63),(IF(Chart!$A$30=1,(IF(Chart!$B$16&lt;1,((Chart!$B$10*Chart!$B$9*Chart!$B$8^2)/D63^2),$G63)),(((Chart!$B$10+0.2)*Chart!$B$9*Chart!$B$8^2)-((Chart!$B$16^2))*0.2*Chart!$B$9*Chart!$B$8^2)/D63^2)))</f>
        <v>12.635240670632777</v>
      </c>
      <c r="G63" s="79">
        <f>(((Chart!$B$10+0.2)*Chart!$B$9*Chart!$B$8^2)-((Chart!$B$16^2))*0.2*Chart!$B$9*Chart!$B$8^2)/D63^2</f>
        <v>12.635240670632777</v>
      </c>
      <c r="H63" s="56">
        <f>IF(Chart!$A$30=3,(Calc!L63),(IF(Chart!$A$30=1,(IF(Chart!$B$16&lt;1,((Chart!$B$10*Chart!$B$9*Chart!$B$8^2)/D63^2),$G63)),(((Chart!$B$10+0.2)*Chart!$B$9*Chart!$B$8^2)-((Chart!$B$16^2))*0.2*Chart!$B$9*Chart!$B$8^2)/D63^2)))</f>
        <v>12.635240670632777</v>
      </c>
      <c r="J63" s="1">
        <v>4.3</v>
      </c>
      <c r="K63" s="46">
        <f>(90*Chart!$C$4)/Calc!D63^2</f>
        <v>14.602487831260142</v>
      </c>
      <c r="L63" s="46">
        <f>((90*Chart!$C$4)-((Chart!$B$16^2)*15*Chart!$C$4))/Calc!D63^2</f>
        <v>12.168739859383452</v>
      </c>
    </row>
    <row r="64" spans="3:30" x14ac:dyDescent="0.25">
      <c r="C64" s="1"/>
      <c r="D64" s="1">
        <v>4.5</v>
      </c>
      <c r="E64" s="51">
        <f>IF(Chart!$A$30=3,(Calc!K64),(IF(Chart!$A$30=1,((Chart!$B$10*Chart!$B$9*Chart!$B$8^2)/D64^2),(((Chart!$B$10+0.2)*Chart!$B$9*Chart!$B$8^2)/D64^2))))</f>
        <v>13.844480000000001</v>
      </c>
      <c r="F64" s="51">
        <f>IF(Chart!$A$30=3,(Calc!L64),(IF(Chart!$A$30=1,(IF(Chart!$B$16&lt;1,((Chart!$B$10*Chart!$B$9*Chart!$B$8^2)/D64^2),$G64)),(((Chart!$B$10+0.2)*Chart!$B$9*Chart!$B$8^2)-((Chart!$B$16^2))*0.2*Chart!$B$9*Chart!$B$8^2)/D64^2)))</f>
        <v>11.537066666666668</v>
      </c>
      <c r="G64" s="79">
        <f>(((Chart!$B$10+0.2)*Chart!$B$9*Chart!$B$8^2)-((Chart!$B$16^2))*0.2*Chart!$B$9*Chart!$B$8^2)/D64^2</f>
        <v>11.537066666666668</v>
      </c>
      <c r="H64" s="56">
        <f>IF(Chart!$A$30=3,(Calc!L64),(IF(Chart!$A$30=1,(IF(Chart!$B$16&lt;1,((Chart!$B$10*Chart!$B$9*Chart!$B$8^2)/D64^2),$G64)),(((Chart!$B$10+0.2)*Chart!$B$9*Chart!$B$8^2)-((Chart!$B$16^2))*0.2*Chart!$B$9*Chart!$B$8^2)/D64^2)))</f>
        <v>11.537066666666668</v>
      </c>
      <c r="J64" s="1">
        <v>4.5</v>
      </c>
      <c r="K64" s="46">
        <f>(90*Chart!$C$4)/Calc!D64^2</f>
        <v>13.333333333333334</v>
      </c>
      <c r="L64" s="46">
        <f>((90*Chart!$C$4)-((Chart!$B$16^2)*15*Chart!$C$4))/Calc!D64^2</f>
        <v>11.111111111111111</v>
      </c>
    </row>
    <row r="65" spans="3:12" x14ac:dyDescent="0.25">
      <c r="C65" s="1"/>
      <c r="D65" s="1">
        <v>4.7</v>
      </c>
      <c r="E65" s="51">
        <f>IF(Chart!$A$30=3,(Calc!K65),(IF(Chart!$A$30=1,((Chart!$B$10*Chart!$B$9*Chart!$B$8^2)/D65^2),(((Chart!$B$10+0.2)*Chart!$B$9*Chart!$B$8^2)/D65^2))))</f>
        <v>12.691295608872792</v>
      </c>
      <c r="F65" s="51">
        <f>IF(Chart!$A$30=3,(Calc!L65),(IF(Chart!$A$30=1,(IF(Chart!$B$16&lt;1,((Chart!$B$10*Chart!$B$9*Chart!$B$8^2)/D65^2),$G65)),(((Chart!$B$10+0.2)*Chart!$B$9*Chart!$B$8^2)-((Chart!$B$16^2))*0.2*Chart!$B$9*Chart!$B$8^2)/D65^2)))</f>
        <v>10.57607967406066</v>
      </c>
      <c r="G65" s="79">
        <f>(((Chart!$B$10+0.2)*Chart!$B$9*Chart!$B$8^2)-((Chart!$B$16^2))*0.2*Chart!$B$9*Chart!$B$8^2)/D65^2</f>
        <v>10.57607967406066</v>
      </c>
      <c r="H65" s="56">
        <f>IF(Chart!$A$30=3,(Calc!L65),(IF(Chart!$A$30=1,(IF(Chart!$B$16&lt;1,((Chart!$B$10*Chart!$B$9*Chart!$B$8^2)/D65^2),$G65)),(((Chart!$B$10+0.2)*Chart!$B$9*Chart!$B$8^2)-((Chart!$B$16^2))*0.2*Chart!$B$9*Chart!$B$8^2)/D65^2)))</f>
        <v>10.57607967406066</v>
      </c>
      <c r="J65" s="1">
        <v>4.7</v>
      </c>
      <c r="K65" s="46">
        <f>(90*Chart!$C$4)/Calc!D65^2</f>
        <v>12.222725215029422</v>
      </c>
      <c r="L65" s="46">
        <f>((90*Chart!$C$4)-((Chart!$B$16^2)*15*Chart!$C$4))/Calc!D65^2</f>
        <v>10.185604345857852</v>
      </c>
    </row>
    <row r="66" spans="3:12" x14ac:dyDescent="0.25">
      <c r="C66" s="1"/>
      <c r="D66" s="1">
        <v>4.9000000000000004</v>
      </c>
      <c r="E66" s="51">
        <f>IF(Chart!$A$30=3,(Calc!K66),(IF(Chart!$A$30=1,((Chart!$B$10*Chart!$B$9*Chart!$B$8^2)/D66^2),(((Chart!$B$10+0.2)*Chart!$B$9*Chart!$B$8^2)/D66^2))))</f>
        <v>11.67641482715535</v>
      </c>
      <c r="F66" s="51">
        <f>IF(Chart!$A$30=3,(Calc!L66),(IF(Chart!$A$30=1,(IF(Chart!$B$16&lt;1,((Chart!$B$10*Chart!$B$9*Chart!$B$8^2)/D66^2),$G66)),(((Chart!$B$10+0.2)*Chart!$B$9*Chart!$B$8^2)-((Chart!$B$16^2))*0.2*Chart!$B$9*Chart!$B$8^2)/D66^2)))</f>
        <v>9.7303456892961258</v>
      </c>
      <c r="G66" s="79">
        <f>(((Chart!$B$10+0.2)*Chart!$B$9*Chart!$B$8^2)-((Chart!$B$16^2))*0.2*Chart!$B$9*Chart!$B$8^2)/D66^2</f>
        <v>9.7303456892961258</v>
      </c>
      <c r="H66" s="56">
        <f>IF(Chart!$A$30=3,(Calc!L66),(IF(Chart!$A$30=1,(IF(Chart!$B$16&lt;1,((Chart!$B$10*Chart!$B$9*Chart!$B$8^2)/D66^2),$G66)),(((Chart!$B$10+0.2)*Chart!$B$9*Chart!$B$8^2)-((Chart!$B$16^2))*0.2*Chart!$B$9*Chart!$B$8^2)/D66^2)))</f>
        <v>9.7303456892961258</v>
      </c>
      <c r="J66" s="1">
        <v>4.9000000000000004</v>
      </c>
      <c r="K66" s="46">
        <f>(90*Chart!$C$4)/Calc!D66^2</f>
        <v>11.245314452311534</v>
      </c>
      <c r="L66" s="46">
        <f>((90*Chart!$C$4)-((Chart!$B$16^2)*15*Chart!$C$4))/Calc!D66^2</f>
        <v>9.371095376926279</v>
      </c>
    </row>
    <row r="67" spans="3:12" x14ac:dyDescent="0.25">
      <c r="C67" s="1"/>
      <c r="D67" s="1">
        <v>5</v>
      </c>
      <c r="E67" s="51">
        <f>IF(Chart!$A$30=3,(Calc!K67),(IF(Chart!$A$30=1,((Chart!$B$10*Chart!$B$9*Chart!$B$8^2)/D67^2),(((Chart!$B$10+0.2)*Chart!$B$9*Chart!$B$8^2)/D67^2))))</f>
        <v>11.214028800000001</v>
      </c>
      <c r="F67" s="51">
        <f>IF(Chart!$A$30=3,(Calc!L67),(IF(Chart!$A$30=1,(IF(Chart!$B$16&lt;1,((Chart!$B$10*Chart!$B$9*Chart!$B$8^2)/D67^2),$G67)),(((Chart!$B$10+0.2)*Chart!$B$9*Chart!$B$8^2)-((Chart!$B$16^2))*0.2*Chart!$B$9*Chart!$B$8^2)/D67^2)))</f>
        <v>9.3450240000000004</v>
      </c>
      <c r="G67" s="79">
        <f>(((Chart!$B$10+0.2)*Chart!$B$9*Chart!$B$8^2)-((Chart!$B$16^2))*0.2*Chart!$B$9*Chart!$B$8^2)/D67^2</f>
        <v>9.3450240000000004</v>
      </c>
      <c r="H67" s="56">
        <f>IF(Chart!$A$30=3,(Calc!L67),(IF(Chart!$A$30=1,(IF(Chart!$B$16&lt;1,((Chart!$B$10*Chart!$B$9*Chart!$B$8^2)/D67^2),$G67)),(((Chart!$B$10+0.2)*Chart!$B$9*Chart!$B$8^2)-((Chart!$B$16^2))*0.2*Chart!$B$9*Chart!$B$8^2)/D67^2)))</f>
        <v>9.3450240000000004</v>
      </c>
      <c r="J67" s="1">
        <v>5</v>
      </c>
      <c r="K67" s="46">
        <f>(90*Chart!$C$4)/Calc!D67^2</f>
        <v>10.8</v>
      </c>
      <c r="L67" s="46">
        <f>((90*Chart!$C$4)-((Chart!$B$16^2)*15*Chart!$C$4))/Calc!D67^2</f>
        <v>9</v>
      </c>
    </row>
    <row r="68" spans="3:12" x14ac:dyDescent="0.25">
      <c r="C68" s="1"/>
      <c r="D68" s="1">
        <v>5.0999999999999996</v>
      </c>
      <c r="E68" s="51">
        <f>IF(Chart!$A$30=3,(Calc!K68),(IF(Chart!$A$30=1,((Chart!$B$10*Chart!$B$9*Chart!$B$8^2)/D68^2),(((Chart!$B$10+0.2)*Chart!$B$9*Chart!$B$8^2)/D68^2))))</f>
        <v>10.77857439446367</v>
      </c>
      <c r="F68" s="51">
        <f>IF(Chart!$A$30=3,(Calc!L68),(IF(Chart!$A$30=1,(IF(Chart!$B$16&lt;1,((Chart!$B$10*Chart!$B$9*Chart!$B$8^2)/D68^2),$G68)),(((Chart!$B$10+0.2)*Chart!$B$9*Chart!$B$8^2)-((Chart!$B$16^2))*0.2*Chart!$B$9*Chart!$B$8^2)/D68^2)))</f>
        <v>8.9821453287197244</v>
      </c>
      <c r="G68" s="79">
        <f>(((Chart!$B$10+0.2)*Chart!$B$9*Chart!$B$8^2)-((Chart!$B$16^2))*0.2*Chart!$B$9*Chart!$B$8^2)/D68^2</f>
        <v>8.9821453287197244</v>
      </c>
      <c r="H68" s="56">
        <f>IF(Chart!$A$30=3,(Calc!L68),(IF(Chart!$A$30=1,(IF(Chart!$B$16&lt;1,((Chart!$B$10*Chart!$B$9*Chart!$B$8^2)/D68^2),$G68)),(((Chart!$B$10+0.2)*Chart!$B$9*Chart!$B$8^2)-((Chart!$B$16^2))*0.2*Chart!$B$9*Chart!$B$8^2)/D68^2)))</f>
        <v>8.9821453287197244</v>
      </c>
      <c r="J68" s="1">
        <v>5.0999999999999996</v>
      </c>
      <c r="K68" s="46">
        <f>(90*Chart!$C$4)/Calc!D68^2</f>
        <v>10.380622837370243</v>
      </c>
      <c r="L68" s="46">
        <f>((90*Chart!$C$4)-((Chart!$B$16^2)*15*Chart!$C$4))/Calc!D68^2</f>
        <v>8.6505190311418687</v>
      </c>
    </row>
    <row r="69" spans="3:12" x14ac:dyDescent="0.25">
      <c r="C69" s="1"/>
      <c r="D69" s="1">
        <v>5.3</v>
      </c>
      <c r="E69" s="51">
        <f>IF(Chart!$A$30=3,(Calc!K69),(IF(Chart!$A$30=1,((Chart!$B$10*Chart!$B$9*Chart!$B$8^2)/D69^2),(((Chart!$B$10+0.2)*Chart!$B$9*Chart!$B$8^2)/D69^2))))</f>
        <v>9.9804457102171593</v>
      </c>
      <c r="F69" s="51">
        <f>IF(Chart!$A$30=3,(Calc!L69),(IF(Chart!$A$30=1,(IF(Chart!$B$16&lt;1,((Chart!$B$10*Chart!$B$9*Chart!$B$8^2)/D69^2),$G69)),(((Chart!$B$10+0.2)*Chart!$B$9*Chart!$B$8^2)-((Chart!$B$16^2))*0.2*Chart!$B$9*Chart!$B$8^2)/D69^2)))</f>
        <v>8.3170380918476337</v>
      </c>
      <c r="G69" s="79">
        <f>(((Chart!$B$10+0.2)*Chart!$B$9*Chart!$B$8^2)-((Chart!$B$16^2))*0.2*Chart!$B$9*Chart!$B$8^2)/D69^2</f>
        <v>8.3170380918476337</v>
      </c>
      <c r="H69" s="56">
        <f>IF(Chart!$A$30=3,(Calc!L69),(IF(Chart!$A$30=1,(IF(Chart!$B$16&lt;1,((Chart!$B$10*Chart!$B$9*Chart!$B$8^2)/D69^2),$G69)),(((Chart!$B$10+0.2)*Chart!$B$9*Chart!$B$8^2)-((Chart!$B$16^2))*0.2*Chart!$B$9*Chart!$B$8^2)/D69^2)))</f>
        <v>8.3170380918476337</v>
      </c>
      <c r="J69" s="1">
        <v>5.3</v>
      </c>
      <c r="K69" s="46">
        <f>(90*Chart!$C$4)/Calc!D69^2</f>
        <v>9.611961552153792</v>
      </c>
      <c r="L69" s="46">
        <f>((90*Chart!$C$4)-((Chart!$B$16^2)*15*Chart!$C$4))/Calc!D69^2</f>
        <v>8.0099679601281597</v>
      </c>
    </row>
    <row r="70" spans="3:12" x14ac:dyDescent="0.25">
      <c r="C70" s="1"/>
      <c r="D70" s="1">
        <v>5.7</v>
      </c>
      <c r="E70" s="51">
        <f>IF(Chart!$A$30=3,(Calc!K70),(IF(Chart!$A$30=1,((Chart!$B$10*Chart!$B$9*Chart!$B$8^2)/D70^2),(((Chart!$B$10+0.2)*Chart!$B$9*Chart!$B$8^2)/D70^2))))</f>
        <v>8.6288310249307489</v>
      </c>
      <c r="F70" s="51">
        <f>IF(Chart!$A$30=3,(Calc!L70),(IF(Chart!$A$30=1,(IF(Chart!$B$16&lt;1,((Chart!$B$10*Chart!$B$9*Chart!$B$8^2)/D70^2),$G70)),(((Chart!$B$10+0.2)*Chart!$B$9*Chart!$B$8^2)-((Chart!$B$16^2))*0.2*Chart!$B$9*Chart!$B$8^2)/D70^2)))</f>
        <v>7.1906925207756238</v>
      </c>
      <c r="G70" s="79">
        <f>(((Chart!$B$10+0.2)*Chart!$B$9*Chart!$B$8^2)-((Chart!$B$16^2))*0.2*Chart!$B$9*Chart!$B$8^2)/D70^2</f>
        <v>7.1906925207756238</v>
      </c>
      <c r="H70" s="56">
        <f>IF(Chart!$A$30=3,(Calc!L70),(IF(Chart!$A$30=1,(IF(Chart!$B$16&lt;1,((Chart!$B$10*Chart!$B$9*Chart!$B$8^2)/D70^2),$G70)),(((Chart!$B$10+0.2)*Chart!$B$9*Chart!$B$8^2)-((Chart!$B$16^2))*0.2*Chart!$B$9*Chart!$B$8^2)/D70^2)))</f>
        <v>7.1906925207756238</v>
      </c>
      <c r="J70" s="1">
        <v>5.7</v>
      </c>
      <c r="K70" s="46">
        <f>(90*Chart!$C$4)/Calc!D70^2</f>
        <v>8.3102493074792232</v>
      </c>
      <c r="L70" s="46">
        <f>((90*Chart!$C$4)-((Chart!$B$16^2)*15*Chart!$C$4))/Calc!D70^2</f>
        <v>6.9252077562326866</v>
      </c>
    </row>
    <row r="71" spans="3:12" x14ac:dyDescent="0.25">
      <c r="C71" s="1"/>
      <c r="D71" s="1">
        <v>5.9</v>
      </c>
      <c r="E71" s="51">
        <f>IF(Chart!$A$30=3,(Calc!K71),(IF(Chart!$A$30=1,((Chart!$B$10*Chart!$B$9*Chart!$B$8^2)/D71^2),(((Chart!$B$10+0.2)*Chart!$B$9*Chart!$B$8^2)/D71^2))))</f>
        <v>8.0537408790577416</v>
      </c>
      <c r="F71" s="51">
        <f>IF(Chart!$A$30=3,(Calc!L71),(IF(Chart!$A$30=1,(IF(Chart!$B$16&lt;1,((Chart!$B$10*Chart!$B$9*Chart!$B$8^2)/D71^2),$G71)),(((Chart!$B$10+0.2)*Chart!$B$9*Chart!$B$8^2)-((Chart!$B$16^2))*0.2*Chart!$B$9*Chart!$B$8^2)/D71^2)))</f>
        <v>6.7114507325481183</v>
      </c>
      <c r="G71" s="79">
        <f>(((Chart!$B$10+0.2)*Chart!$B$9*Chart!$B$8^2)-((Chart!$B$16^2))*0.2*Chart!$B$9*Chart!$B$8^2)/D71^2</f>
        <v>6.7114507325481183</v>
      </c>
      <c r="H71" s="56">
        <f>IF(Chart!$A$30=3,(Calc!L71),(IF(Chart!$A$30=1,(IF(Chart!$B$16&lt;1,((Chart!$B$10*Chart!$B$9*Chart!$B$8^2)/D71^2),$G71)),(((Chart!$B$10+0.2)*Chart!$B$9*Chart!$B$8^2)-((Chart!$B$16^2))*0.2*Chart!$B$9*Chart!$B$8^2)/D71^2)))</f>
        <v>6.7114507325481183</v>
      </c>
      <c r="J71" s="1">
        <v>5.9</v>
      </c>
      <c r="K71" s="46">
        <f>(90*Chart!$C$4)/Calc!D71^2</f>
        <v>7.7563918414248771</v>
      </c>
      <c r="L71" s="46">
        <f>((90*Chart!$C$4)-((Chart!$B$16^2)*15*Chart!$C$4))/Calc!D71^2</f>
        <v>6.4636598678540649</v>
      </c>
    </row>
    <row r="72" spans="3:12" x14ac:dyDescent="0.25">
      <c r="C72" s="1"/>
      <c r="D72" s="1">
        <v>6</v>
      </c>
      <c r="E72" s="51">
        <f>IF(Chart!$A$30=3,(Calc!K72),(IF(Chart!$A$30=1,((Chart!$B$10*Chart!$B$9*Chart!$B$8^2)/D72^2),(((Chart!$B$10+0.2)*Chart!$B$9*Chart!$B$8^2)/D72^2))))</f>
        <v>7.7875200000000007</v>
      </c>
      <c r="F72" s="51">
        <f>IF(Chart!$A$30=3,(Calc!L72),(IF(Chart!$A$30=1,(IF(Chart!$B$16&lt;1,((Chart!$B$10*Chart!$B$9*Chart!$B$8^2)/D72^2),$G72)),(((Chart!$B$10+0.2)*Chart!$B$9*Chart!$B$8^2)-((Chart!$B$16^2))*0.2*Chart!$B$9*Chart!$B$8^2)/D72^2)))</f>
        <v>6.4896000000000003</v>
      </c>
      <c r="G72" s="79">
        <f>(((Chart!$B$10+0.2)*Chart!$B$9*Chart!$B$8^2)-((Chart!$B$16^2))*0.2*Chart!$B$9*Chart!$B$8^2)/D72^2</f>
        <v>6.4896000000000003</v>
      </c>
      <c r="H72" s="56">
        <f>IF(Chart!$A$30=3,(Calc!L72),(IF(Chart!$A$30=1,(IF(Chart!$B$16&lt;1,((Chart!$B$10*Chart!$B$9*Chart!$B$8^2)/D72^2),$G72)),(((Chart!$B$10+0.2)*Chart!$B$9*Chart!$B$8^2)-((Chart!$B$16^2))*0.2*Chart!$B$9*Chart!$B$8^2)/D72^2)))</f>
        <v>6.4896000000000003</v>
      </c>
      <c r="J72" s="1">
        <v>6</v>
      </c>
      <c r="K72" s="46">
        <f>(90*Chart!$C$4)/Calc!D72^2</f>
        <v>7.5</v>
      </c>
      <c r="L72" s="46">
        <f>((90*Chart!$C$4)-((Chart!$B$16^2)*15*Chart!$C$4))/Calc!D72^2</f>
        <v>6.25</v>
      </c>
    </row>
    <row r="73" spans="3:12" x14ac:dyDescent="0.25">
      <c r="C73" s="1"/>
      <c r="D73" s="1">
        <v>6.1</v>
      </c>
      <c r="E73" s="51">
        <f>IF(Chart!$A$30=3,(Calc!K73),(IF(Chart!$A$30=1,((Chart!$B$10*Chart!$B$9*Chart!$B$8^2)/D73^2),(((Chart!$B$10+0.2)*Chart!$B$9*Chart!$B$8^2)/D73^2))))</f>
        <v>7.5342843321687738</v>
      </c>
      <c r="F73" s="51">
        <f>IF(Chart!$A$30=3,(Calc!L73),(IF(Chart!$A$30=1,(IF(Chart!$B$16&lt;1,((Chart!$B$10*Chart!$B$9*Chart!$B$8^2)/D73^2),$G73)),(((Chart!$B$10+0.2)*Chart!$B$9*Chart!$B$8^2)-((Chart!$B$16^2))*0.2*Chart!$B$9*Chart!$B$8^2)/D73^2)))</f>
        <v>6.2785702768073115</v>
      </c>
      <c r="G73" s="79">
        <f>(((Chart!$B$10+0.2)*Chart!$B$9*Chart!$B$8^2)-((Chart!$B$16^2))*0.2*Chart!$B$9*Chart!$B$8^2)/D73^2</f>
        <v>6.2785702768073115</v>
      </c>
      <c r="H73" s="56">
        <f>IF(Chart!$A$30=3,(Calc!L73),(IF(Chart!$A$30=1,(IF(Chart!$B$16&lt;1,((Chart!$B$10*Chart!$B$9*Chart!$B$8^2)/D73^2),$G73)),(((Chart!$B$10+0.2)*Chart!$B$9*Chart!$B$8^2)-((Chart!$B$16^2))*0.2*Chart!$B$9*Chart!$B$8^2)/D73^2)))</f>
        <v>6.2785702768073115</v>
      </c>
      <c r="J73" s="1">
        <v>6.1</v>
      </c>
      <c r="K73" s="46">
        <f>(90*Chart!$C$4)/Calc!D73^2</f>
        <v>7.2561139478634784</v>
      </c>
      <c r="L73" s="46">
        <f>((90*Chart!$C$4)-((Chart!$B$16^2)*15*Chart!$C$4))/Calc!D73^2</f>
        <v>6.0467616232195658</v>
      </c>
    </row>
    <row r="74" spans="3:12" x14ac:dyDescent="0.25">
      <c r="C74" s="1"/>
      <c r="D74" s="1">
        <v>6.3</v>
      </c>
      <c r="E74" s="51">
        <f>IF(Chart!$A$30=3,(Calc!K74),(IF(Chart!$A$30=1,((Chart!$B$10*Chart!$B$9*Chart!$B$8^2)/D74^2),(((Chart!$B$10+0.2)*Chart!$B$9*Chart!$B$8^2)/D74^2))))</f>
        <v>7.0635102040816333</v>
      </c>
      <c r="F74" s="51">
        <f>IF(Chart!$A$30=3,(Calc!L74),(IF(Chart!$A$30=1,(IF(Chart!$B$16&lt;1,((Chart!$B$10*Chart!$B$9*Chart!$B$8^2)/D74^2),$G74)),(((Chart!$B$10+0.2)*Chart!$B$9*Chart!$B$8^2)-((Chart!$B$16^2))*0.2*Chart!$B$9*Chart!$B$8^2)/D74^2)))</f>
        <v>5.8862585034013613</v>
      </c>
      <c r="G74" s="79">
        <f>(((Chart!$B$10+0.2)*Chart!$B$9*Chart!$B$8^2)-((Chart!$B$16^2))*0.2*Chart!$B$9*Chart!$B$8^2)/D74^2</f>
        <v>5.8862585034013613</v>
      </c>
      <c r="H74" s="56">
        <f>IF(Chart!$A$30=3,(Calc!L74),(IF(Chart!$A$30=1,(IF(Chart!$B$16&lt;1,((Chart!$B$10*Chart!$B$9*Chart!$B$8^2)/D74^2),$G74)),(((Chart!$B$10+0.2)*Chart!$B$9*Chart!$B$8^2)-((Chart!$B$16^2))*0.2*Chart!$B$9*Chart!$B$8^2)/D74^2)))</f>
        <v>5.8862585034013613</v>
      </c>
      <c r="J74" s="1">
        <v>6.3</v>
      </c>
      <c r="K74" s="46">
        <f>(90*Chart!$C$4)/Calc!D74^2</f>
        <v>6.8027210884353746</v>
      </c>
      <c r="L74" s="46">
        <f>((90*Chart!$C$4)-((Chart!$B$16^2)*15*Chart!$C$4))/Calc!D74^2</f>
        <v>5.6689342403628125</v>
      </c>
    </row>
    <row r="75" spans="3:12" x14ac:dyDescent="0.25">
      <c r="C75" s="1"/>
      <c r="D75" s="1">
        <v>6.5</v>
      </c>
      <c r="E75" s="51">
        <f>IF(Chart!$A$30=3,(Calc!K75),(IF(Chart!$A$30=1,((Chart!$B$10*Chart!$B$9*Chart!$B$8^2)/D75^2),(((Chart!$B$10+0.2)*Chart!$B$9*Chart!$B$8^2)/D75^2))))</f>
        <v>6.6355200000000005</v>
      </c>
      <c r="F75" s="51">
        <f>IF(Chart!$A$30=3,(Calc!L75),(IF(Chart!$A$30=1,(IF(Chart!$B$16&lt;1,((Chart!$B$10*Chart!$B$9*Chart!$B$8^2)/D75^2),$G75)),(((Chart!$B$10+0.2)*Chart!$B$9*Chart!$B$8^2)-((Chart!$B$16^2))*0.2*Chart!$B$9*Chart!$B$8^2)/D75^2)))</f>
        <v>5.5296000000000003</v>
      </c>
      <c r="G75" s="79">
        <f>(((Chart!$B$10+0.2)*Chart!$B$9*Chart!$B$8^2)-((Chart!$B$16^2))*0.2*Chart!$B$9*Chart!$B$8^2)/D75^2</f>
        <v>5.5296000000000003</v>
      </c>
      <c r="H75" s="56">
        <f>IF(Chart!$A$30=3,(Calc!L75),(IF(Chart!$A$30=1,(IF(Chart!$B$16&lt;1,((Chart!$B$10*Chart!$B$9*Chart!$B$8^2)/D75^2),$G75)),(((Chart!$B$10+0.2)*Chart!$B$9*Chart!$B$8^2)-((Chart!$B$16^2))*0.2*Chart!$B$9*Chart!$B$8^2)/D75^2)))</f>
        <v>5.5296000000000003</v>
      </c>
      <c r="J75" s="1">
        <v>6.5</v>
      </c>
      <c r="K75" s="46">
        <f>(90*Chart!$C$4)/Calc!D75^2</f>
        <v>6.390532544378698</v>
      </c>
      <c r="L75" s="46">
        <f>((90*Chart!$C$4)-((Chart!$B$16^2)*15*Chart!$C$4))/Calc!D75^2</f>
        <v>5.3254437869822482</v>
      </c>
    </row>
    <row r="76" spans="3:12" x14ac:dyDescent="0.25">
      <c r="C76" s="1"/>
      <c r="D76" s="1">
        <v>6.7</v>
      </c>
      <c r="E76" s="51">
        <f>IF(Chart!$A$30=3,(Calc!K76),(IF(Chart!$A$30=1,((Chart!$B$10*Chart!$B$9*Chart!$B$8^2)/D76^2),(((Chart!$B$10+0.2)*Chart!$B$9*Chart!$B$8^2)/D76^2))))</f>
        <v>6.2452822454889736</v>
      </c>
      <c r="F76" s="51">
        <f>IF(Chart!$A$30=3,(Calc!L76),(IF(Chart!$A$30=1,(IF(Chart!$B$16&lt;1,((Chart!$B$10*Chart!$B$9*Chart!$B$8^2)/D76^2),$G76)),(((Chart!$B$10+0.2)*Chart!$B$9*Chart!$B$8^2)-((Chart!$B$16^2))*0.2*Chart!$B$9*Chart!$B$8^2)/D76^2)))</f>
        <v>5.2044018712408109</v>
      </c>
      <c r="G76" s="79">
        <f>(((Chart!$B$10+0.2)*Chart!$B$9*Chart!$B$8^2)-((Chart!$B$16^2))*0.2*Chart!$B$9*Chart!$B$8^2)/D76^2</f>
        <v>5.2044018712408109</v>
      </c>
      <c r="H76" s="56">
        <f>IF(Chart!$A$30=3,(Calc!L76),(IF(Chart!$A$30=1,(IF(Chart!$B$16&lt;1,((Chart!$B$10*Chart!$B$9*Chart!$B$8^2)/D76^2),$G76)),(((Chart!$B$10+0.2)*Chart!$B$9*Chart!$B$8^2)-((Chart!$B$16^2))*0.2*Chart!$B$9*Chart!$B$8^2)/D76^2)))</f>
        <v>5.2044018712408109</v>
      </c>
      <c r="J76" s="1">
        <v>6.7</v>
      </c>
      <c r="K76" s="46">
        <f>(90*Chart!$C$4)/Calc!D76^2</f>
        <v>6.0147026063711291</v>
      </c>
      <c r="L76" s="46">
        <f>((90*Chart!$C$4)-((Chart!$B$16^2)*15*Chart!$C$4))/Calc!D76^2</f>
        <v>5.0122521719759412</v>
      </c>
    </row>
    <row r="77" spans="3:12" x14ac:dyDescent="0.25">
      <c r="C77" s="1"/>
      <c r="D77" s="1">
        <v>6.9</v>
      </c>
      <c r="E77" s="51">
        <f>IF(Chart!$A$30=3,(Calc!K77),(IF(Chart!$A$30=1,((Chart!$B$10*Chart!$B$9*Chart!$B$8^2)/D77^2),(((Chart!$B$10+0.2)*Chart!$B$9*Chart!$B$8^2)/D77^2))))</f>
        <v>5.8884839319470696</v>
      </c>
      <c r="F77" s="51">
        <f>IF(Chart!$A$30=3,(Calc!L77),(IF(Chart!$A$30=1,(IF(Chart!$B$16&lt;1,((Chart!$B$10*Chart!$B$9*Chart!$B$8^2)/D77^2),$G77)),(((Chart!$B$10+0.2)*Chart!$B$9*Chart!$B$8^2)-((Chart!$B$16^2))*0.2*Chart!$B$9*Chart!$B$8^2)/D77^2)))</f>
        <v>4.9070699432892244</v>
      </c>
      <c r="G77" s="79">
        <f>(((Chart!$B$10+0.2)*Chart!$B$9*Chart!$B$8^2)-((Chart!$B$16^2))*0.2*Chart!$B$9*Chart!$B$8^2)/D77^2</f>
        <v>4.9070699432892244</v>
      </c>
      <c r="H77" s="56">
        <f>IF(Chart!$A$30=3,(Calc!L77),(IF(Chart!$A$30=1,(IF(Chart!$B$16&lt;1,((Chart!$B$10*Chart!$B$9*Chart!$B$8^2)/D77^2),$G77)),(((Chart!$B$10+0.2)*Chart!$B$9*Chart!$B$8^2)-((Chart!$B$16^2))*0.2*Chart!$B$9*Chart!$B$8^2)/D77^2)))</f>
        <v>4.9070699432892244</v>
      </c>
      <c r="J77" s="1">
        <v>6.9</v>
      </c>
      <c r="K77" s="46">
        <f>(90*Chart!$C$4)/Calc!D77^2</f>
        <v>5.671077504725897</v>
      </c>
      <c r="L77" s="46">
        <f>((90*Chart!$C$4)-((Chart!$B$16^2)*15*Chart!$C$4))/Calc!D77^2</f>
        <v>4.7258979206049139</v>
      </c>
    </row>
    <row r="78" spans="3:12" x14ac:dyDescent="0.25">
      <c r="C78" s="1"/>
      <c r="D78" s="1">
        <v>7</v>
      </c>
      <c r="E78" s="51">
        <f>IF(Chart!$A$30=3,(Calc!K78),(IF(Chart!$A$30=1,((Chart!$B$10*Chart!$B$9*Chart!$B$8^2)/D78^2),(((Chart!$B$10+0.2)*Chart!$B$9*Chart!$B$8^2)/D78^2))))</f>
        <v>5.7214432653061227</v>
      </c>
      <c r="F78" s="51">
        <f>IF(Chart!$A$30=3,(Calc!L78),(IF(Chart!$A$30=1,(IF(Chart!$B$16&lt;1,((Chart!$B$10*Chart!$B$9*Chart!$B$8^2)/D78^2),$G78)),(((Chart!$B$10+0.2)*Chart!$B$9*Chart!$B$8^2)-((Chart!$B$16^2))*0.2*Chart!$B$9*Chart!$B$8^2)/D78^2)))</f>
        <v>4.7678693877551028</v>
      </c>
      <c r="G78" s="79">
        <f>(((Chart!$B$10+0.2)*Chart!$B$9*Chart!$B$8^2)-((Chart!$B$16^2))*0.2*Chart!$B$9*Chart!$B$8^2)/D78^2</f>
        <v>4.7678693877551028</v>
      </c>
      <c r="H78" s="56">
        <f>IF(Chart!$A$30=3,(Calc!L78),(IF(Chart!$A$30=1,(IF(Chart!$B$16&lt;1,((Chart!$B$10*Chart!$B$9*Chart!$B$8^2)/D78^2),$G78)),(((Chart!$B$10+0.2)*Chart!$B$9*Chart!$B$8^2)-((Chart!$B$16^2))*0.2*Chart!$B$9*Chart!$B$8^2)/D78^2)))</f>
        <v>4.7678693877551028</v>
      </c>
      <c r="J78" s="1">
        <v>7</v>
      </c>
      <c r="K78" s="46">
        <f>(90*Chart!$C$4)/Calc!D78^2</f>
        <v>5.5102040816326534</v>
      </c>
      <c r="L78" s="46">
        <f>((90*Chart!$C$4)-((Chart!$B$16^2)*15*Chart!$C$4))/Calc!D78^2</f>
        <v>4.591836734693878</v>
      </c>
    </row>
    <row r="79" spans="3:12" x14ac:dyDescent="0.25">
      <c r="C79" s="1"/>
      <c r="D79" s="1">
        <v>7.1</v>
      </c>
      <c r="E79" s="51">
        <f>IF(Chart!$A$30=3,(Calc!K79),(IF(Chart!$A$30=1,((Chart!$B$10*Chart!$B$9*Chart!$B$8^2)/D79^2),(((Chart!$B$10+0.2)*Chart!$B$9*Chart!$B$8^2)/D79^2))))</f>
        <v>5.5614108311842898</v>
      </c>
      <c r="F79" s="51">
        <f>IF(Chart!$A$30=3,(Calc!L79),(IF(Chart!$A$30=1,(IF(Chart!$B$16&lt;1,((Chart!$B$10*Chart!$B$9*Chart!$B$8^2)/D79^2),$G79)),(((Chart!$B$10+0.2)*Chart!$B$9*Chart!$B$8^2)-((Chart!$B$16^2))*0.2*Chart!$B$9*Chart!$B$8^2)/D79^2)))</f>
        <v>4.6345090259869082</v>
      </c>
      <c r="G79" s="79">
        <f>(((Chart!$B$10+0.2)*Chart!$B$9*Chart!$B$8^2)-((Chart!$B$16^2))*0.2*Chart!$B$9*Chart!$B$8^2)/D79^2</f>
        <v>4.6345090259869082</v>
      </c>
      <c r="H79" s="56">
        <f>IF(Chart!$A$30=3,(Calc!L79),(IF(Chart!$A$30=1,(IF(Chart!$B$16&lt;1,((Chart!$B$10*Chart!$B$9*Chart!$B$8^2)/D79^2),$G79)),(((Chart!$B$10+0.2)*Chart!$B$9*Chart!$B$8^2)-((Chart!$B$16^2))*0.2*Chart!$B$9*Chart!$B$8^2)/D79^2)))</f>
        <v>4.6345090259869082</v>
      </c>
      <c r="J79" s="1">
        <v>7.1</v>
      </c>
      <c r="K79" s="46">
        <f>(90*Chart!$C$4)/Calc!D79^2</f>
        <v>5.3560801428288043</v>
      </c>
      <c r="L79" s="46">
        <f>((90*Chart!$C$4)-((Chart!$B$16^2)*15*Chart!$C$4))/Calc!D79^2</f>
        <v>4.4634001190240031</v>
      </c>
    </row>
    <row r="80" spans="3:12" x14ac:dyDescent="0.25">
      <c r="C80" s="1"/>
      <c r="D80" s="1">
        <v>7.3</v>
      </c>
      <c r="E80" s="51">
        <f>IF(Chart!$A$30=3,(Calc!K80),(IF(Chart!$A$30=1,((Chart!$B$10*Chart!$B$9*Chart!$B$8^2)/D80^2),(((Chart!$B$10+0.2)*Chart!$B$9*Chart!$B$8^2)/D80^2))))</f>
        <v>5.2608504409832992</v>
      </c>
      <c r="F80" s="51">
        <f>IF(Chart!$A$30=3,(Calc!L80),(IF(Chart!$A$30=1,(IF(Chart!$B$16&lt;1,((Chart!$B$10*Chart!$B$9*Chart!$B$8^2)/D80^2),$G80)),(((Chart!$B$10+0.2)*Chart!$B$9*Chart!$B$8^2)-((Chart!$B$16^2))*0.2*Chart!$B$9*Chart!$B$8^2)/D80^2)))</f>
        <v>4.38404203415275</v>
      </c>
      <c r="G80" s="79">
        <f>(((Chart!$B$10+0.2)*Chart!$B$9*Chart!$B$8^2)-((Chart!$B$16^2))*0.2*Chart!$B$9*Chart!$B$8^2)/D80^2</f>
        <v>4.38404203415275</v>
      </c>
      <c r="H80" s="56">
        <f>IF(Chart!$A$30=3,(Calc!L80),(IF(Chart!$A$30=1,(IF(Chart!$B$16&lt;1,((Chart!$B$10*Chart!$B$9*Chart!$B$8^2)/D80^2),$G80)),(((Chart!$B$10+0.2)*Chart!$B$9*Chart!$B$8^2)-((Chart!$B$16^2))*0.2*Chart!$B$9*Chart!$B$8^2)/D80^2)))</f>
        <v>4.38404203415275</v>
      </c>
      <c r="J80" s="1">
        <v>7.3</v>
      </c>
      <c r="K80" s="46">
        <f>(90*Chart!$C$4)/Calc!D80^2</f>
        <v>5.0666166260086323</v>
      </c>
      <c r="L80" s="46">
        <f>((90*Chart!$C$4)-((Chart!$B$16^2)*15*Chart!$C$4))/Calc!D80^2</f>
        <v>4.2221805216738604</v>
      </c>
    </row>
    <row r="81" spans="3:12" x14ac:dyDescent="0.25">
      <c r="C81" s="1"/>
      <c r="D81" s="1">
        <v>7.5</v>
      </c>
      <c r="E81" s="51">
        <f>IF(Chart!$A$30=3,(Calc!K81),(IF(Chart!$A$30=1,((Chart!$B$10*Chart!$B$9*Chart!$B$8^2)/D81^2),(((Chart!$B$10+0.2)*Chart!$B$9*Chart!$B$8^2)/D81^2))))</f>
        <v>4.9840128000000004</v>
      </c>
      <c r="F81" s="51">
        <f>IF(Chart!$A$30=3,(Calc!L81),(IF(Chart!$A$30=1,(IF(Chart!$B$16&lt;1,((Chart!$B$10*Chart!$B$9*Chart!$B$8^2)/D81^2),$G81)),(((Chart!$B$10+0.2)*Chart!$B$9*Chart!$B$8^2)-((Chart!$B$16^2))*0.2*Chart!$B$9*Chart!$B$8^2)/D81^2)))</f>
        <v>4.1533440000000006</v>
      </c>
      <c r="G81" s="79">
        <f>(((Chart!$B$10+0.2)*Chart!$B$9*Chart!$B$8^2)-((Chart!$B$16^2))*0.2*Chart!$B$9*Chart!$B$8^2)/D81^2</f>
        <v>4.1533440000000006</v>
      </c>
      <c r="H81" s="56">
        <f>IF(Chart!$A$30=3,(Calc!L81),(IF(Chart!$A$30=1,(IF(Chart!$B$16&lt;1,((Chart!$B$10*Chart!$B$9*Chart!$B$8^2)/D81^2),$G81)),(((Chart!$B$10+0.2)*Chart!$B$9*Chart!$B$8^2)-((Chart!$B$16^2))*0.2*Chart!$B$9*Chart!$B$8^2)/D81^2)))</f>
        <v>4.1533440000000006</v>
      </c>
      <c r="J81" s="1">
        <v>7.5</v>
      </c>
      <c r="K81" s="46">
        <f>(90*Chart!$C$4)/Calc!D81^2</f>
        <v>4.8</v>
      </c>
      <c r="L81" s="46">
        <f>((90*Chart!$C$4)-((Chart!$B$16^2)*15*Chart!$C$4))/Calc!D81^2</f>
        <v>4</v>
      </c>
    </row>
    <row r="82" spans="3:12" x14ac:dyDescent="0.25">
      <c r="C82" s="1"/>
      <c r="D82" s="1">
        <v>7.7</v>
      </c>
      <c r="E82" s="51">
        <f>IF(Chart!$A$30=3,(Calc!K82),(IF(Chart!$A$30=1,((Chart!$B$10*Chart!$B$9*Chart!$B$8^2)/D82^2),(((Chart!$B$10+0.2)*Chart!$B$9*Chart!$B$8^2)/D82^2))))</f>
        <v>4.7284655085174565</v>
      </c>
      <c r="F82" s="51">
        <f>IF(Chart!$A$30=3,(Calc!L82),(IF(Chart!$A$30=1,(IF(Chart!$B$16&lt;1,((Chart!$B$10*Chart!$B$9*Chart!$B$8^2)/D82^2),$G82)),(((Chart!$B$10+0.2)*Chart!$B$9*Chart!$B$8^2)-((Chart!$B$16^2))*0.2*Chart!$B$9*Chart!$B$8^2)/D82^2)))</f>
        <v>3.9403879237645469</v>
      </c>
      <c r="G82" s="79">
        <f>(((Chart!$B$10+0.2)*Chart!$B$9*Chart!$B$8^2)-((Chart!$B$16^2))*0.2*Chart!$B$9*Chart!$B$8^2)/D82^2</f>
        <v>3.9403879237645469</v>
      </c>
      <c r="H82" s="56">
        <f>IF(Chart!$A$30=3,(Calc!L82),(IF(Chart!$A$30=1,(IF(Chart!$B$16&lt;1,((Chart!$B$10*Chart!$B$9*Chart!$B$8^2)/D82^2),$G82)),(((Chart!$B$10+0.2)*Chart!$B$9*Chart!$B$8^2)-((Chart!$B$16^2))*0.2*Chart!$B$9*Chart!$B$8^2)/D82^2)))</f>
        <v>3.9403879237645469</v>
      </c>
      <c r="J82" s="1">
        <v>7.7</v>
      </c>
      <c r="K82" s="46">
        <f>(90*Chart!$C$4)/Calc!D82^2</f>
        <v>4.5538876707707869</v>
      </c>
      <c r="L82" s="46">
        <f>((90*Chart!$C$4)-((Chart!$B$16^2)*15*Chart!$C$4))/Calc!D82^2</f>
        <v>3.7949063923089894</v>
      </c>
    </row>
    <row r="83" spans="3:12" x14ac:dyDescent="0.25">
      <c r="C83" s="1"/>
      <c r="D83" s="1">
        <v>7.9</v>
      </c>
      <c r="E83" s="51">
        <f>IF(Chart!$A$30=3,(Calc!K83),(IF(Chart!$A$30=1,((Chart!$B$10*Chart!$B$9*Chart!$B$8^2)/D83^2),(((Chart!$B$10+0.2)*Chart!$B$9*Chart!$B$8^2)/D83^2))))</f>
        <v>4.4920801153661269</v>
      </c>
      <c r="F83" s="51">
        <f>IF(Chart!$A$30=3,(Calc!L83),(IF(Chart!$A$30=1,(IF(Chart!$B$16&lt;1,((Chart!$B$10*Chart!$B$9*Chart!$B$8^2)/D83^2),$G83)),(((Chart!$B$10+0.2)*Chart!$B$9*Chart!$B$8^2)-((Chart!$B$16^2))*0.2*Chart!$B$9*Chart!$B$8^2)/D83^2)))</f>
        <v>3.7434000961384393</v>
      </c>
      <c r="G83" s="79">
        <f>(((Chart!$B$10+0.2)*Chart!$B$9*Chart!$B$8^2)-((Chart!$B$16^2))*0.2*Chart!$B$9*Chart!$B$8^2)/D83^2</f>
        <v>3.7434000961384393</v>
      </c>
      <c r="H83" s="56">
        <f>IF(Chart!$A$30=3,(Calc!L83),(IF(Chart!$A$30=1,(IF(Chart!$B$16&lt;1,((Chart!$B$10*Chart!$B$9*Chart!$B$8^2)/D83^2),$G83)),(((Chart!$B$10+0.2)*Chart!$B$9*Chart!$B$8^2)-((Chart!$B$16^2))*0.2*Chart!$B$9*Chart!$B$8^2)/D83^2)))</f>
        <v>3.7434000961384393</v>
      </c>
      <c r="J83" s="1">
        <v>7.9</v>
      </c>
      <c r="K83" s="46">
        <f>(90*Chart!$C$4)/Calc!D83^2</f>
        <v>4.3262297708700528</v>
      </c>
      <c r="L83" s="46">
        <f>((90*Chart!$C$4)-((Chart!$B$16^2)*15*Chart!$C$4))/Calc!D83^2</f>
        <v>3.6051914757250438</v>
      </c>
    </row>
    <row r="84" spans="3:12" x14ac:dyDescent="0.25">
      <c r="C84" s="1"/>
      <c r="D84" s="1">
        <v>8</v>
      </c>
      <c r="E84" s="51">
        <f>IF(Chart!$A$30=3,(Calc!K84),(IF(Chart!$A$30=1,((Chart!$B$10*Chart!$B$9*Chart!$B$8^2)/D84^2),(((Chart!$B$10+0.2)*Chart!$B$9*Chart!$B$8^2)/D84^2))))</f>
        <v>4.3804800000000004</v>
      </c>
      <c r="F84" s="51">
        <f>IF(Chart!$A$30=3,(Calc!L84),(IF(Chart!$A$30=1,(IF(Chart!$B$16&lt;1,((Chart!$B$10*Chart!$B$9*Chart!$B$8^2)/D84^2),$G84)),(((Chart!$B$10+0.2)*Chart!$B$9*Chart!$B$8^2)-((Chart!$B$16^2))*0.2*Chart!$B$9*Chart!$B$8^2)/D84^2)))</f>
        <v>3.6504000000000003</v>
      </c>
      <c r="G84" s="79">
        <f>(((Chart!$B$10+0.2)*Chart!$B$9*Chart!$B$8^2)-((Chart!$B$16^2))*0.2*Chart!$B$9*Chart!$B$8^2)/D84^2</f>
        <v>3.6504000000000003</v>
      </c>
      <c r="H84" s="56">
        <f>IF(Chart!$A$30=3,(Calc!L84),(IF(Chart!$A$30=1,(IF(Chart!$B$16&lt;1,((Chart!$B$10*Chart!$B$9*Chart!$B$8^2)/D84^2),$G84)),(((Chart!$B$10+0.2)*Chart!$B$9*Chart!$B$8^2)-((Chart!$B$16^2))*0.2*Chart!$B$9*Chart!$B$8^2)/D84^2)))</f>
        <v>3.6504000000000003</v>
      </c>
      <c r="J84" s="1">
        <v>8</v>
      </c>
      <c r="K84" s="46">
        <f>(90*Chart!$C$4)/Calc!D84^2</f>
        <v>4.21875</v>
      </c>
      <c r="L84" s="46">
        <f>((90*Chart!$C$4)-((Chart!$B$16^2)*15*Chart!$C$4))/Calc!D84^2</f>
        <v>3.515625</v>
      </c>
    </row>
  </sheetData>
  <mergeCells count="9">
    <mergeCell ref="AI5:AJ5"/>
    <mergeCell ref="P53:Q53"/>
    <mergeCell ref="P55:Q55"/>
    <mergeCell ref="P4:W4"/>
    <mergeCell ref="P5:Q5"/>
    <mergeCell ref="R5:S5"/>
    <mergeCell ref="T5:U5"/>
    <mergeCell ref="V5:W5"/>
    <mergeCell ref="AG5:AH5"/>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Motor </vt:lpstr>
      <vt:lpstr>Chart</vt:lpstr>
      <vt:lpstr>Calc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Gautham Ashokkumar</dc:creator>
  <cp:lastModifiedBy>Krithika Bhuvaneshwaran</cp:lastModifiedBy>
  <dcterms:created xsi:type="dcterms:W3CDTF">2020-04-28T01:46:26Z</dcterms:created>
  <dcterms:modified xsi:type="dcterms:W3CDTF">2021-12-07T14:35:00Z</dcterms:modified>
</cp:coreProperties>
</file>